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xr:revisionPtr revIDLastSave="0" documentId="13_ncr:1_{526BC152-5A29-47D1-9E6B-2451AA99303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ace stavby" sheetId="1" r:id="rId1"/>
    <sheet name="01 - Stavební část" sheetId="2" r:id="rId2"/>
    <sheet name="02 - Zdravotechnika" sheetId="3" r:id="rId3"/>
    <sheet name="03 - Vytápění" sheetId="4" r:id="rId4"/>
    <sheet name="04 - Silnoproud" sheetId="5" r:id="rId5"/>
    <sheet name="05 - Vzduchotechnika" sheetId="6" r:id="rId6"/>
    <sheet name="06 - Vedlejší rozpočtové ..." sheetId="7" r:id="rId7"/>
  </sheets>
  <definedNames>
    <definedName name="_xlnm._FilterDatabase" localSheetId="1" hidden="1">'01 - Stavební část'!$C$130:$K$404</definedName>
    <definedName name="_xlnm._FilterDatabase" localSheetId="2" hidden="1">'02 - Zdravotechnika'!$C$129:$K$389</definedName>
    <definedName name="_xlnm._FilterDatabase" localSheetId="3" hidden="1">'03 - Vytápění'!$C$121:$K$164</definedName>
    <definedName name="_xlnm._FilterDatabase" localSheetId="4" hidden="1">'04 - Silnoproud'!$C$119:$K$235</definedName>
    <definedName name="_xlnm._FilterDatabase" localSheetId="5" hidden="1">'05 - Vzduchotechnika'!$C$121:$K$204</definedName>
    <definedName name="_xlnm._FilterDatabase" localSheetId="6" hidden="1">'06 - Vedlejší rozpočtové ...'!$C$119:$K$128</definedName>
    <definedName name="_xlnm.Print_Titles" localSheetId="1">'01 - Stavební část'!$130:$130</definedName>
    <definedName name="_xlnm.Print_Titles" localSheetId="2">'02 - Zdravotechnika'!$129:$129</definedName>
    <definedName name="_xlnm.Print_Titles" localSheetId="3">'03 - Vytápění'!$121:$121</definedName>
    <definedName name="_xlnm.Print_Titles" localSheetId="4">'04 - Silnoproud'!$119:$119</definedName>
    <definedName name="_xlnm.Print_Titles" localSheetId="5">'05 - Vzduchotechnika'!$121:$121</definedName>
    <definedName name="_xlnm.Print_Titles" localSheetId="6">'06 - Vedlejší rozpočtové ...'!$119:$119</definedName>
    <definedName name="_xlnm.Print_Titles" localSheetId="0">'Rekapitulace stavby'!$92:$92</definedName>
    <definedName name="_xlnm.Print_Area" localSheetId="1">'01 - Stavební část'!$C$4:$J$39,'01 - Stavební část'!$C$50:$J$76,'01 - Stavební část'!$C$82:$J$112,'01 - Stavební část'!$C$118:$J$404</definedName>
    <definedName name="_xlnm.Print_Area" localSheetId="2">'02 - Zdravotechnika'!$C$4:$J$39,'02 - Zdravotechnika'!$C$50:$J$76,'02 - Zdravotechnika'!$C$82:$J$111,'02 - Zdravotechnika'!$C$117:$J$389</definedName>
    <definedName name="_xlnm.Print_Area" localSheetId="3">'03 - Vytápění'!$C$4:$J$39,'03 - Vytápění'!$C$50:$J$76,'03 - Vytápění'!$C$82:$J$103,'03 - Vytápění'!$C$109:$J$164</definedName>
    <definedName name="_xlnm.Print_Area" localSheetId="4">'04 - Silnoproud'!$C$4:$J$39,'04 - Silnoproud'!$C$50:$J$76,'04 - Silnoproud'!$C$82:$J$101,'04 - Silnoproud'!$C$107:$J$235</definedName>
    <definedName name="_xlnm.Print_Area" localSheetId="5">'05 - Vzduchotechnika'!$C$4:$J$39,'05 - Vzduchotechnika'!$C$50:$J$76,'05 - Vzduchotechnika'!$C$82:$J$103,'05 - Vzduchotechnika'!$C$109:$J$204</definedName>
    <definedName name="_xlnm.Print_Area" localSheetId="6">'06 - Vedlejší rozpočtové ...'!$C$4:$J$39,'06 - Vedlejší rozpočtové ...'!$C$50:$J$76,'06 - Vedlejší rozpočtové ...'!$C$82:$J$101,'06 - Vedlejší rozpočtové ...'!$C$107:$J$128</definedName>
    <definedName name="_xlnm.Print_Area" localSheetId="0">'Rekapitulace stavby'!$D$4:$AO$76,'Rekapitulace stavby'!$C$82:$AQ$101</definedName>
  </definedNames>
  <calcPr calcId="181029"/>
</workbook>
</file>

<file path=xl/calcChain.xml><?xml version="1.0" encoding="utf-8"?>
<calcChain xmlns="http://schemas.openxmlformats.org/spreadsheetml/2006/main">
  <c r="J37" i="7" l="1"/>
  <c r="J36" i="7"/>
  <c r="AY100" i="1"/>
  <c r="J35" i="7"/>
  <c r="AX100" i="1" s="1"/>
  <c r="BI128" i="7"/>
  <c r="BH128" i="7"/>
  <c r="BG128" i="7"/>
  <c r="BF128" i="7"/>
  <c r="T128" i="7"/>
  <c r="R128" i="7"/>
  <c r="P128" i="7"/>
  <c r="BI127" i="7"/>
  <c r="BH127" i="7"/>
  <c r="BG127" i="7"/>
  <c r="BF127" i="7"/>
  <c r="T127" i="7"/>
  <c r="R127" i="7"/>
  <c r="P127" i="7"/>
  <c r="BI125" i="7"/>
  <c r="BH125" i="7"/>
  <c r="BG125" i="7"/>
  <c r="BF125" i="7"/>
  <c r="T125" i="7"/>
  <c r="T124" i="7" s="1"/>
  <c r="R125" i="7"/>
  <c r="R124" i="7"/>
  <c r="P125" i="7"/>
  <c r="P124" i="7" s="1"/>
  <c r="BI123" i="7"/>
  <c r="BH123" i="7"/>
  <c r="BG123" i="7"/>
  <c r="BF123" i="7"/>
  <c r="T123" i="7"/>
  <c r="T122" i="7"/>
  <c r="R123" i="7"/>
  <c r="R122" i="7" s="1"/>
  <c r="P123" i="7"/>
  <c r="P122" i="7"/>
  <c r="J117" i="7"/>
  <c r="J116" i="7"/>
  <c r="F116" i="7"/>
  <c r="F114" i="7"/>
  <c r="E112" i="7"/>
  <c r="J92" i="7"/>
  <c r="J91" i="7"/>
  <c r="F91" i="7"/>
  <c r="F89" i="7"/>
  <c r="E87" i="7"/>
  <c r="J18" i="7"/>
  <c r="E18" i="7"/>
  <c r="F117" i="7"/>
  <c r="J17" i="7"/>
  <c r="J12" i="7"/>
  <c r="J114" i="7"/>
  <c r="E7" i="7"/>
  <c r="E85" i="7" s="1"/>
  <c r="J37" i="6"/>
  <c r="J36" i="6"/>
  <c r="AY99" i="1"/>
  <c r="J35" i="6"/>
  <c r="AX99" i="1"/>
  <c r="BI204" i="6"/>
  <c r="BH204" i="6"/>
  <c r="BG204" i="6"/>
  <c r="BF204" i="6"/>
  <c r="T204" i="6"/>
  <c r="R204" i="6"/>
  <c r="P204" i="6"/>
  <c r="BI203" i="6"/>
  <c r="BH203" i="6"/>
  <c r="BG203" i="6"/>
  <c r="BF203" i="6"/>
  <c r="T203" i="6"/>
  <c r="R203" i="6"/>
  <c r="P203" i="6"/>
  <c r="BI202" i="6"/>
  <c r="BH202" i="6"/>
  <c r="BG202" i="6"/>
  <c r="BF202" i="6"/>
  <c r="T202" i="6"/>
  <c r="R202" i="6"/>
  <c r="P202" i="6"/>
  <c r="BI201" i="6"/>
  <c r="BH201" i="6"/>
  <c r="BG201" i="6"/>
  <c r="BF201" i="6"/>
  <c r="T201" i="6"/>
  <c r="R201" i="6"/>
  <c r="P201" i="6"/>
  <c r="BI200" i="6"/>
  <c r="BH200" i="6"/>
  <c r="BG200" i="6"/>
  <c r="BF200" i="6"/>
  <c r="T200" i="6"/>
  <c r="R200" i="6"/>
  <c r="P200" i="6"/>
  <c r="BI199" i="6"/>
  <c r="BH199" i="6"/>
  <c r="BG199" i="6"/>
  <c r="BF199" i="6"/>
  <c r="T199" i="6"/>
  <c r="R199" i="6"/>
  <c r="P199" i="6"/>
  <c r="BI198" i="6"/>
  <c r="BH198" i="6"/>
  <c r="BG198" i="6"/>
  <c r="BF198" i="6"/>
  <c r="T198" i="6"/>
  <c r="R198" i="6"/>
  <c r="P198" i="6"/>
  <c r="BI197" i="6"/>
  <c r="BH197" i="6"/>
  <c r="BG197" i="6"/>
  <c r="BF197" i="6"/>
  <c r="T197" i="6"/>
  <c r="R197" i="6"/>
  <c r="P197" i="6"/>
  <c r="BI196" i="6"/>
  <c r="BH196" i="6"/>
  <c r="BG196" i="6"/>
  <c r="BF196" i="6"/>
  <c r="T196" i="6"/>
  <c r="R196" i="6"/>
  <c r="P196" i="6"/>
  <c r="BI195" i="6"/>
  <c r="BH195" i="6"/>
  <c r="BG195" i="6"/>
  <c r="BF195" i="6"/>
  <c r="T195" i="6"/>
  <c r="R195" i="6"/>
  <c r="P195" i="6"/>
  <c r="BI194" i="6"/>
  <c r="BH194" i="6"/>
  <c r="BG194" i="6"/>
  <c r="BF194" i="6"/>
  <c r="T194" i="6"/>
  <c r="R194" i="6"/>
  <c r="P194" i="6"/>
  <c r="BI193" i="6"/>
  <c r="BH193" i="6"/>
  <c r="BG193" i="6"/>
  <c r="BF193" i="6"/>
  <c r="T193" i="6"/>
  <c r="R193" i="6"/>
  <c r="P193" i="6"/>
  <c r="BI192" i="6"/>
  <c r="BH192" i="6"/>
  <c r="BG192" i="6"/>
  <c r="BF192" i="6"/>
  <c r="T192" i="6"/>
  <c r="R192" i="6"/>
  <c r="P192" i="6"/>
  <c r="BI191" i="6"/>
  <c r="BH191" i="6"/>
  <c r="BG191" i="6"/>
  <c r="BF191" i="6"/>
  <c r="T191" i="6"/>
  <c r="R191" i="6"/>
  <c r="P191" i="6"/>
  <c r="BI190" i="6"/>
  <c r="BH190" i="6"/>
  <c r="BG190" i="6"/>
  <c r="BF190" i="6"/>
  <c r="T190" i="6"/>
  <c r="R190" i="6"/>
  <c r="P190" i="6"/>
  <c r="BI188" i="6"/>
  <c r="BH188" i="6"/>
  <c r="BG188" i="6"/>
  <c r="BF188" i="6"/>
  <c r="T188" i="6"/>
  <c r="R188" i="6"/>
  <c r="P188" i="6"/>
  <c r="BI187" i="6"/>
  <c r="BH187" i="6"/>
  <c r="BG187" i="6"/>
  <c r="BF187" i="6"/>
  <c r="T187" i="6"/>
  <c r="R187" i="6"/>
  <c r="P187" i="6"/>
  <c r="BI186" i="6"/>
  <c r="BH186" i="6"/>
  <c r="BG186" i="6"/>
  <c r="BF186" i="6"/>
  <c r="T186" i="6"/>
  <c r="R186" i="6"/>
  <c r="P186" i="6"/>
  <c r="BI185" i="6"/>
  <c r="BH185" i="6"/>
  <c r="BG185" i="6"/>
  <c r="BF185" i="6"/>
  <c r="T185" i="6"/>
  <c r="R185" i="6"/>
  <c r="P185" i="6"/>
  <c r="BI184" i="6"/>
  <c r="BH184" i="6"/>
  <c r="BG184" i="6"/>
  <c r="BF184" i="6"/>
  <c r="T184" i="6"/>
  <c r="R184" i="6"/>
  <c r="P184" i="6"/>
  <c r="BI183" i="6"/>
  <c r="BH183" i="6"/>
  <c r="BG183" i="6"/>
  <c r="BF183" i="6"/>
  <c r="T183" i="6"/>
  <c r="R183" i="6"/>
  <c r="P183" i="6"/>
  <c r="BI182" i="6"/>
  <c r="BH182" i="6"/>
  <c r="BG182" i="6"/>
  <c r="BF182" i="6"/>
  <c r="T182" i="6"/>
  <c r="R182" i="6"/>
  <c r="P182" i="6"/>
  <c r="BI181" i="6"/>
  <c r="BH181" i="6"/>
  <c r="BG181" i="6"/>
  <c r="BF181" i="6"/>
  <c r="T181" i="6"/>
  <c r="R181" i="6"/>
  <c r="P181" i="6"/>
  <c r="BI180" i="6"/>
  <c r="BH180" i="6"/>
  <c r="BG180" i="6"/>
  <c r="BF180" i="6"/>
  <c r="T180" i="6"/>
  <c r="R180" i="6"/>
  <c r="P180" i="6"/>
  <c r="BI179" i="6"/>
  <c r="BH179" i="6"/>
  <c r="BG179" i="6"/>
  <c r="BF179" i="6"/>
  <c r="T179" i="6"/>
  <c r="R179" i="6"/>
  <c r="P179" i="6"/>
  <c r="BI178" i="6"/>
  <c r="BH178" i="6"/>
  <c r="BG178" i="6"/>
  <c r="BF178" i="6"/>
  <c r="T178" i="6"/>
  <c r="R178" i="6"/>
  <c r="P178" i="6"/>
  <c r="BI177" i="6"/>
  <c r="BH177" i="6"/>
  <c r="BG177" i="6"/>
  <c r="BF177" i="6"/>
  <c r="T177" i="6"/>
  <c r="R177" i="6"/>
  <c r="P177" i="6"/>
  <c r="BI176" i="6"/>
  <c r="BH176" i="6"/>
  <c r="BG176" i="6"/>
  <c r="BF176" i="6"/>
  <c r="T176" i="6"/>
  <c r="R176" i="6"/>
  <c r="P176" i="6"/>
  <c r="BI175" i="6"/>
  <c r="BH175" i="6"/>
  <c r="BG175" i="6"/>
  <c r="BF175" i="6"/>
  <c r="T175" i="6"/>
  <c r="R175" i="6"/>
  <c r="P175" i="6"/>
  <c r="BI173" i="6"/>
  <c r="BH173" i="6"/>
  <c r="BG173" i="6"/>
  <c r="BF173" i="6"/>
  <c r="T173" i="6"/>
  <c r="R173" i="6"/>
  <c r="P173" i="6"/>
  <c r="BI172" i="6"/>
  <c r="BH172" i="6"/>
  <c r="BG172" i="6"/>
  <c r="BF172" i="6"/>
  <c r="T172" i="6"/>
  <c r="R172" i="6"/>
  <c r="P172" i="6"/>
  <c r="BI171" i="6"/>
  <c r="BH171" i="6"/>
  <c r="BG171" i="6"/>
  <c r="BF171" i="6"/>
  <c r="T171" i="6"/>
  <c r="R171" i="6"/>
  <c r="P171" i="6"/>
  <c r="BI170" i="6"/>
  <c r="BH170" i="6"/>
  <c r="BG170" i="6"/>
  <c r="BF170" i="6"/>
  <c r="T170" i="6"/>
  <c r="R170" i="6"/>
  <c r="P170" i="6"/>
  <c r="BI169" i="6"/>
  <c r="BH169" i="6"/>
  <c r="BG169" i="6"/>
  <c r="BF169" i="6"/>
  <c r="T169" i="6"/>
  <c r="R169" i="6"/>
  <c r="P169" i="6"/>
  <c r="BI168" i="6"/>
  <c r="BH168" i="6"/>
  <c r="BG168" i="6"/>
  <c r="BF168" i="6"/>
  <c r="T168" i="6"/>
  <c r="R168" i="6"/>
  <c r="P168" i="6"/>
  <c r="BI167" i="6"/>
  <c r="BH167" i="6"/>
  <c r="BG167" i="6"/>
  <c r="BF167" i="6"/>
  <c r="T167" i="6"/>
  <c r="R167" i="6"/>
  <c r="P167" i="6"/>
  <c r="BI166" i="6"/>
  <c r="BH166" i="6"/>
  <c r="BG166" i="6"/>
  <c r="BF166" i="6"/>
  <c r="T166" i="6"/>
  <c r="R166" i="6"/>
  <c r="P166" i="6"/>
  <c r="BI165" i="6"/>
  <c r="BH165" i="6"/>
  <c r="BG165" i="6"/>
  <c r="BF165" i="6"/>
  <c r="T165" i="6"/>
  <c r="R165" i="6"/>
  <c r="P165" i="6"/>
  <c r="BI164" i="6"/>
  <c r="BH164" i="6"/>
  <c r="BG164" i="6"/>
  <c r="BF164" i="6"/>
  <c r="T164" i="6"/>
  <c r="R164" i="6"/>
  <c r="P164" i="6"/>
  <c r="BI163" i="6"/>
  <c r="BH163" i="6"/>
  <c r="BG163" i="6"/>
  <c r="BF163" i="6"/>
  <c r="T163" i="6"/>
  <c r="R163" i="6"/>
  <c r="P163" i="6"/>
  <c r="BI162" i="6"/>
  <c r="BH162" i="6"/>
  <c r="BG162" i="6"/>
  <c r="BF162" i="6"/>
  <c r="T162" i="6"/>
  <c r="R162" i="6"/>
  <c r="P162" i="6"/>
  <c r="BI161" i="6"/>
  <c r="BH161" i="6"/>
  <c r="BG161" i="6"/>
  <c r="BF161" i="6"/>
  <c r="T161" i="6"/>
  <c r="R161" i="6"/>
  <c r="P161" i="6"/>
  <c r="BI160" i="6"/>
  <c r="BH160" i="6"/>
  <c r="BG160" i="6"/>
  <c r="BF160" i="6"/>
  <c r="T160" i="6"/>
  <c r="R160" i="6"/>
  <c r="P160" i="6"/>
  <c r="BI158" i="6"/>
  <c r="BH158" i="6"/>
  <c r="BG158" i="6"/>
  <c r="BF158" i="6"/>
  <c r="T158" i="6"/>
  <c r="R158" i="6"/>
  <c r="P158" i="6"/>
  <c r="BI157" i="6"/>
  <c r="BH157" i="6"/>
  <c r="BG157" i="6"/>
  <c r="BF157" i="6"/>
  <c r="T157" i="6"/>
  <c r="R157" i="6"/>
  <c r="P157" i="6"/>
  <c r="BI156" i="6"/>
  <c r="BH156" i="6"/>
  <c r="BG156" i="6"/>
  <c r="BF156" i="6"/>
  <c r="T156" i="6"/>
  <c r="R156" i="6"/>
  <c r="P156" i="6"/>
  <c r="BI155" i="6"/>
  <c r="BH155" i="6"/>
  <c r="BG155" i="6"/>
  <c r="BF155" i="6"/>
  <c r="T155" i="6"/>
  <c r="R155" i="6"/>
  <c r="P155" i="6"/>
  <c r="BI154" i="6"/>
  <c r="BH154" i="6"/>
  <c r="BG154" i="6"/>
  <c r="BF154" i="6"/>
  <c r="T154" i="6"/>
  <c r="R154" i="6"/>
  <c r="P154" i="6"/>
  <c r="BI153" i="6"/>
  <c r="BH153" i="6"/>
  <c r="BG153" i="6"/>
  <c r="BF153" i="6"/>
  <c r="T153" i="6"/>
  <c r="R153" i="6"/>
  <c r="P153" i="6"/>
  <c r="BI152" i="6"/>
  <c r="BH152" i="6"/>
  <c r="BG152" i="6"/>
  <c r="BF152" i="6"/>
  <c r="T152" i="6"/>
  <c r="R152" i="6"/>
  <c r="P152" i="6"/>
  <c r="BI151" i="6"/>
  <c r="BH151" i="6"/>
  <c r="BG151" i="6"/>
  <c r="BF151" i="6"/>
  <c r="T151" i="6"/>
  <c r="R151" i="6"/>
  <c r="P151" i="6"/>
  <c r="BI150" i="6"/>
  <c r="BH150" i="6"/>
  <c r="BG150" i="6"/>
  <c r="BF150" i="6"/>
  <c r="T150" i="6"/>
  <c r="R150" i="6"/>
  <c r="P150" i="6"/>
  <c r="BI149" i="6"/>
  <c r="BH149" i="6"/>
  <c r="BG149" i="6"/>
  <c r="BF149" i="6"/>
  <c r="T149" i="6"/>
  <c r="R149" i="6"/>
  <c r="P149" i="6"/>
  <c r="BI148" i="6"/>
  <c r="BH148" i="6"/>
  <c r="BG148" i="6"/>
  <c r="BF148" i="6"/>
  <c r="T148" i="6"/>
  <c r="R148" i="6"/>
  <c r="P148" i="6"/>
  <c r="BI147" i="6"/>
  <c r="BH147" i="6"/>
  <c r="BG147" i="6"/>
  <c r="BF147" i="6"/>
  <c r="T147" i="6"/>
  <c r="R147" i="6"/>
  <c r="P147" i="6"/>
  <c r="BI146" i="6"/>
  <c r="BH146" i="6"/>
  <c r="BG146" i="6"/>
  <c r="BF146" i="6"/>
  <c r="T146" i="6"/>
  <c r="R146" i="6"/>
  <c r="P146" i="6"/>
  <c r="BI145" i="6"/>
  <c r="BH145" i="6"/>
  <c r="BG145" i="6"/>
  <c r="BF145" i="6"/>
  <c r="T145" i="6"/>
  <c r="R145" i="6"/>
  <c r="P145" i="6"/>
  <c r="BI144" i="6"/>
  <c r="BH144" i="6"/>
  <c r="BG144" i="6"/>
  <c r="BF144" i="6"/>
  <c r="T144" i="6"/>
  <c r="R144" i="6"/>
  <c r="P144" i="6"/>
  <c r="BI143" i="6"/>
  <c r="BH143" i="6"/>
  <c r="BG143" i="6"/>
  <c r="BF143" i="6"/>
  <c r="T143" i="6"/>
  <c r="R143" i="6"/>
  <c r="P143" i="6"/>
  <c r="BI142" i="6"/>
  <c r="BH142" i="6"/>
  <c r="BG142" i="6"/>
  <c r="BF142" i="6"/>
  <c r="T142" i="6"/>
  <c r="R142" i="6"/>
  <c r="P142" i="6"/>
  <c r="BI141" i="6"/>
  <c r="BH141" i="6"/>
  <c r="BG141" i="6"/>
  <c r="BF141" i="6"/>
  <c r="T141" i="6"/>
  <c r="R141" i="6"/>
  <c r="P141" i="6"/>
  <c r="BI139" i="6"/>
  <c r="BH139" i="6"/>
  <c r="BG139" i="6"/>
  <c r="BF139" i="6"/>
  <c r="T139" i="6"/>
  <c r="R139" i="6"/>
  <c r="P139" i="6"/>
  <c r="BI138" i="6"/>
  <c r="BH138" i="6"/>
  <c r="BG138" i="6"/>
  <c r="BF138" i="6"/>
  <c r="T138" i="6"/>
  <c r="R138" i="6"/>
  <c r="P138" i="6"/>
  <c r="BI137" i="6"/>
  <c r="BH137" i="6"/>
  <c r="BG137" i="6"/>
  <c r="BF137" i="6"/>
  <c r="T137" i="6"/>
  <c r="R137" i="6"/>
  <c r="P137" i="6"/>
  <c r="BI136" i="6"/>
  <c r="BH136" i="6"/>
  <c r="BG136" i="6"/>
  <c r="BF136" i="6"/>
  <c r="T136" i="6"/>
  <c r="R136" i="6"/>
  <c r="P136" i="6"/>
  <c r="BI135" i="6"/>
  <c r="BH135" i="6"/>
  <c r="BG135" i="6"/>
  <c r="BF135" i="6"/>
  <c r="T135" i="6"/>
  <c r="R135" i="6"/>
  <c r="P135" i="6"/>
  <c r="BI134" i="6"/>
  <c r="BH134" i="6"/>
  <c r="BG134" i="6"/>
  <c r="BF134" i="6"/>
  <c r="T134" i="6"/>
  <c r="R134" i="6"/>
  <c r="P134" i="6"/>
  <c r="BI133" i="6"/>
  <c r="BH133" i="6"/>
  <c r="BG133" i="6"/>
  <c r="BF133" i="6"/>
  <c r="T133" i="6"/>
  <c r="R133" i="6"/>
  <c r="P133" i="6"/>
  <c r="BI132" i="6"/>
  <c r="BH132" i="6"/>
  <c r="BG132" i="6"/>
  <c r="BF132" i="6"/>
  <c r="T132" i="6"/>
  <c r="R132" i="6"/>
  <c r="P132" i="6"/>
  <c r="BI131" i="6"/>
  <c r="BH131" i="6"/>
  <c r="BG131" i="6"/>
  <c r="BF131" i="6"/>
  <c r="T131" i="6"/>
  <c r="R131" i="6"/>
  <c r="P131" i="6"/>
  <c r="BI130" i="6"/>
  <c r="BH130" i="6"/>
  <c r="BG130" i="6"/>
  <c r="BF130" i="6"/>
  <c r="T130" i="6"/>
  <c r="R130" i="6"/>
  <c r="P130" i="6"/>
  <c r="BI129" i="6"/>
  <c r="BH129" i="6"/>
  <c r="BG129" i="6"/>
  <c r="BF129" i="6"/>
  <c r="T129" i="6"/>
  <c r="R129" i="6"/>
  <c r="P129" i="6"/>
  <c r="BI128" i="6"/>
  <c r="BH128" i="6"/>
  <c r="BG128" i="6"/>
  <c r="BF128" i="6"/>
  <c r="T128" i="6"/>
  <c r="R128" i="6"/>
  <c r="P128" i="6"/>
  <c r="BI127" i="6"/>
  <c r="BH127" i="6"/>
  <c r="BG127" i="6"/>
  <c r="BF127" i="6"/>
  <c r="T127" i="6"/>
  <c r="R127" i="6"/>
  <c r="P127" i="6"/>
  <c r="BI126" i="6"/>
  <c r="BH126" i="6"/>
  <c r="BG126" i="6"/>
  <c r="BF126" i="6"/>
  <c r="T126" i="6"/>
  <c r="R126" i="6"/>
  <c r="P126" i="6"/>
  <c r="BI125" i="6"/>
  <c r="BH125" i="6"/>
  <c r="BG125" i="6"/>
  <c r="BF125" i="6"/>
  <c r="T125" i="6"/>
  <c r="R125" i="6"/>
  <c r="P125" i="6"/>
  <c r="J119" i="6"/>
  <c r="J118" i="6"/>
  <c r="F118" i="6"/>
  <c r="F116" i="6"/>
  <c r="E114" i="6"/>
  <c r="J92" i="6"/>
  <c r="J91" i="6"/>
  <c r="F91" i="6"/>
  <c r="F89" i="6"/>
  <c r="E87" i="6"/>
  <c r="J18" i="6"/>
  <c r="E18" i="6"/>
  <c r="F119" i="6"/>
  <c r="J17" i="6"/>
  <c r="J12" i="6"/>
  <c r="J116" i="6" s="1"/>
  <c r="E7" i="6"/>
  <c r="E85" i="6"/>
  <c r="J37" i="5"/>
  <c r="J36" i="5"/>
  <c r="AY98" i="1"/>
  <c r="J35" i="5"/>
  <c r="AX98" i="1" s="1"/>
  <c r="BI235" i="5"/>
  <c r="BH235" i="5"/>
  <c r="BG235" i="5"/>
  <c r="BF235" i="5"/>
  <c r="T235" i="5"/>
  <c r="R235" i="5"/>
  <c r="P235" i="5"/>
  <c r="BI234" i="5"/>
  <c r="BH234" i="5"/>
  <c r="BG234" i="5"/>
  <c r="BF234" i="5"/>
  <c r="T234" i="5"/>
  <c r="R234" i="5"/>
  <c r="P234" i="5"/>
  <c r="BI233" i="5"/>
  <c r="BH233" i="5"/>
  <c r="BG233" i="5"/>
  <c r="BF233" i="5"/>
  <c r="T233" i="5"/>
  <c r="R233" i="5"/>
  <c r="P233" i="5"/>
  <c r="BI231" i="5"/>
  <c r="BH231" i="5"/>
  <c r="BG231" i="5"/>
  <c r="BF231" i="5"/>
  <c r="T231" i="5"/>
  <c r="R231" i="5"/>
  <c r="P231" i="5"/>
  <c r="BI230" i="5"/>
  <c r="BH230" i="5"/>
  <c r="BG230" i="5"/>
  <c r="BF230" i="5"/>
  <c r="T230" i="5"/>
  <c r="R230" i="5"/>
  <c r="P230" i="5"/>
  <c r="BI229" i="5"/>
  <c r="BH229" i="5"/>
  <c r="BG229" i="5"/>
  <c r="BF229" i="5"/>
  <c r="T229" i="5"/>
  <c r="R229" i="5"/>
  <c r="P229" i="5"/>
  <c r="BI228" i="5"/>
  <c r="BH228" i="5"/>
  <c r="BG228" i="5"/>
  <c r="BF228" i="5"/>
  <c r="T228" i="5"/>
  <c r="R228" i="5"/>
  <c r="P228" i="5"/>
  <c r="BI227" i="5"/>
  <c r="BH227" i="5"/>
  <c r="BG227" i="5"/>
  <c r="BF227" i="5"/>
  <c r="T227" i="5"/>
  <c r="R227" i="5"/>
  <c r="P227" i="5"/>
  <c r="BI226" i="5"/>
  <c r="BH226" i="5"/>
  <c r="BG226" i="5"/>
  <c r="BF226" i="5"/>
  <c r="T226" i="5"/>
  <c r="R226" i="5"/>
  <c r="P226" i="5"/>
  <c r="BI224" i="5"/>
  <c r="BH224" i="5"/>
  <c r="BG224" i="5"/>
  <c r="BF224" i="5"/>
  <c r="T224" i="5"/>
  <c r="R224" i="5"/>
  <c r="P224" i="5"/>
  <c r="BI223" i="5"/>
  <c r="BH223" i="5"/>
  <c r="BG223" i="5"/>
  <c r="BF223" i="5"/>
  <c r="T223" i="5"/>
  <c r="R223" i="5"/>
  <c r="P223" i="5"/>
  <c r="BI222" i="5"/>
  <c r="BH222" i="5"/>
  <c r="BG222" i="5"/>
  <c r="BF222" i="5"/>
  <c r="T222" i="5"/>
  <c r="R222" i="5"/>
  <c r="P222" i="5"/>
  <c r="BI221" i="5"/>
  <c r="BH221" i="5"/>
  <c r="BG221" i="5"/>
  <c r="BF221" i="5"/>
  <c r="T221" i="5"/>
  <c r="R221" i="5"/>
  <c r="P221" i="5"/>
  <c r="BI220" i="5"/>
  <c r="BH220" i="5"/>
  <c r="BG220" i="5"/>
  <c r="BF220" i="5"/>
  <c r="T220" i="5"/>
  <c r="R220" i="5"/>
  <c r="P220" i="5"/>
  <c r="BI219" i="5"/>
  <c r="BH219" i="5"/>
  <c r="BG219" i="5"/>
  <c r="BF219" i="5"/>
  <c r="T219" i="5"/>
  <c r="R219" i="5"/>
  <c r="P219" i="5"/>
  <c r="BI218" i="5"/>
  <c r="BH218" i="5"/>
  <c r="BG218" i="5"/>
  <c r="BF218" i="5"/>
  <c r="T218" i="5"/>
  <c r="R218" i="5"/>
  <c r="P218" i="5"/>
  <c r="BI217" i="5"/>
  <c r="BH217" i="5"/>
  <c r="BG217" i="5"/>
  <c r="BF217" i="5"/>
  <c r="T217" i="5"/>
  <c r="R217" i="5"/>
  <c r="P217" i="5"/>
  <c r="BI216" i="5"/>
  <c r="BH216" i="5"/>
  <c r="BG216" i="5"/>
  <c r="BF216" i="5"/>
  <c r="T216" i="5"/>
  <c r="R216" i="5"/>
  <c r="P216" i="5"/>
  <c r="BI215" i="5"/>
  <c r="BH215" i="5"/>
  <c r="BG215" i="5"/>
  <c r="BF215" i="5"/>
  <c r="T215" i="5"/>
  <c r="R215" i="5"/>
  <c r="P215" i="5"/>
  <c r="BI214" i="5"/>
  <c r="BH214" i="5"/>
  <c r="BG214" i="5"/>
  <c r="BF214" i="5"/>
  <c r="T214" i="5"/>
  <c r="R214" i="5"/>
  <c r="P214" i="5"/>
  <c r="BI213" i="5"/>
  <c r="BH213" i="5"/>
  <c r="BG213" i="5"/>
  <c r="BF213" i="5"/>
  <c r="T213" i="5"/>
  <c r="R213" i="5"/>
  <c r="P213" i="5"/>
  <c r="BI212" i="5"/>
  <c r="BH212" i="5"/>
  <c r="BG212" i="5"/>
  <c r="BF212" i="5"/>
  <c r="T212" i="5"/>
  <c r="R212" i="5"/>
  <c r="P212" i="5"/>
  <c r="BI211" i="5"/>
  <c r="BH211" i="5"/>
  <c r="BG211" i="5"/>
  <c r="BF211" i="5"/>
  <c r="T211" i="5"/>
  <c r="R211" i="5"/>
  <c r="P211" i="5"/>
  <c r="BI210" i="5"/>
  <c r="BH210" i="5"/>
  <c r="BG210" i="5"/>
  <c r="BF210" i="5"/>
  <c r="T210" i="5"/>
  <c r="R210" i="5"/>
  <c r="P210" i="5"/>
  <c r="BI209" i="5"/>
  <c r="BH209" i="5"/>
  <c r="BG209" i="5"/>
  <c r="BF209" i="5"/>
  <c r="T209" i="5"/>
  <c r="R209" i="5"/>
  <c r="P209" i="5"/>
  <c r="BI208" i="5"/>
  <c r="BH208" i="5"/>
  <c r="BG208" i="5"/>
  <c r="BF208" i="5"/>
  <c r="T208" i="5"/>
  <c r="R208" i="5"/>
  <c r="P208" i="5"/>
  <c r="BI207" i="5"/>
  <c r="BH207" i="5"/>
  <c r="BG207" i="5"/>
  <c r="BF207" i="5"/>
  <c r="T207" i="5"/>
  <c r="R207" i="5"/>
  <c r="P207" i="5"/>
  <c r="BI206" i="5"/>
  <c r="BH206" i="5"/>
  <c r="BG206" i="5"/>
  <c r="BF206" i="5"/>
  <c r="T206" i="5"/>
  <c r="R206" i="5"/>
  <c r="P206" i="5"/>
  <c r="BI205" i="5"/>
  <c r="BH205" i="5"/>
  <c r="BG205" i="5"/>
  <c r="BF205" i="5"/>
  <c r="T205" i="5"/>
  <c r="R205" i="5"/>
  <c r="P205" i="5"/>
  <c r="BI204" i="5"/>
  <c r="BH204" i="5"/>
  <c r="BG204" i="5"/>
  <c r="BF204" i="5"/>
  <c r="T204" i="5"/>
  <c r="R204" i="5"/>
  <c r="P204" i="5"/>
  <c r="BI203" i="5"/>
  <c r="BH203" i="5"/>
  <c r="BG203" i="5"/>
  <c r="BF203" i="5"/>
  <c r="T203" i="5"/>
  <c r="R203" i="5"/>
  <c r="P203" i="5"/>
  <c r="BI202" i="5"/>
  <c r="BH202" i="5"/>
  <c r="BG202" i="5"/>
  <c r="BF202" i="5"/>
  <c r="T202" i="5"/>
  <c r="R202" i="5"/>
  <c r="P202" i="5"/>
  <c r="BI201" i="5"/>
  <c r="BH201" i="5"/>
  <c r="BG201" i="5"/>
  <c r="BF201" i="5"/>
  <c r="T201" i="5"/>
  <c r="R201" i="5"/>
  <c r="P201" i="5"/>
  <c r="BI200" i="5"/>
  <c r="BH200" i="5"/>
  <c r="BG200" i="5"/>
  <c r="BF200" i="5"/>
  <c r="T200" i="5"/>
  <c r="R200" i="5"/>
  <c r="P200" i="5"/>
  <c r="BI199" i="5"/>
  <c r="BH199" i="5"/>
  <c r="BG199" i="5"/>
  <c r="BF199" i="5"/>
  <c r="T199" i="5"/>
  <c r="R199" i="5"/>
  <c r="P199" i="5"/>
  <c r="BI198" i="5"/>
  <c r="BH198" i="5"/>
  <c r="BG198" i="5"/>
  <c r="BF198" i="5"/>
  <c r="T198" i="5"/>
  <c r="R198" i="5"/>
  <c r="P198" i="5"/>
  <c r="BI197" i="5"/>
  <c r="BH197" i="5"/>
  <c r="BG197" i="5"/>
  <c r="BF197" i="5"/>
  <c r="T197" i="5"/>
  <c r="R197" i="5"/>
  <c r="P197" i="5"/>
  <c r="BI196" i="5"/>
  <c r="BH196" i="5"/>
  <c r="BG196" i="5"/>
  <c r="BF196" i="5"/>
  <c r="T196" i="5"/>
  <c r="R196" i="5"/>
  <c r="P196" i="5"/>
  <c r="BI195" i="5"/>
  <c r="BH195" i="5"/>
  <c r="BG195" i="5"/>
  <c r="BF195" i="5"/>
  <c r="T195" i="5"/>
  <c r="R195" i="5"/>
  <c r="P195" i="5"/>
  <c r="BI194" i="5"/>
  <c r="BH194" i="5"/>
  <c r="BG194" i="5"/>
  <c r="BF194" i="5"/>
  <c r="T194" i="5"/>
  <c r="R194" i="5"/>
  <c r="P194" i="5"/>
  <c r="BI193" i="5"/>
  <c r="BH193" i="5"/>
  <c r="BG193" i="5"/>
  <c r="BF193" i="5"/>
  <c r="T193" i="5"/>
  <c r="R193" i="5"/>
  <c r="P193" i="5"/>
  <c r="BI192" i="5"/>
  <c r="BH192" i="5"/>
  <c r="BG192" i="5"/>
  <c r="BF192" i="5"/>
  <c r="T192" i="5"/>
  <c r="R192" i="5"/>
  <c r="P192" i="5"/>
  <c r="BI191" i="5"/>
  <c r="BH191" i="5"/>
  <c r="BG191" i="5"/>
  <c r="BF191" i="5"/>
  <c r="T191" i="5"/>
  <c r="R191" i="5"/>
  <c r="P191" i="5"/>
  <c r="BI190" i="5"/>
  <c r="BH190" i="5"/>
  <c r="BG190" i="5"/>
  <c r="BF190" i="5"/>
  <c r="T190" i="5"/>
  <c r="R190" i="5"/>
  <c r="P190" i="5"/>
  <c r="BI189" i="5"/>
  <c r="BH189" i="5"/>
  <c r="BG189" i="5"/>
  <c r="BF189" i="5"/>
  <c r="T189" i="5"/>
  <c r="R189" i="5"/>
  <c r="P189" i="5"/>
  <c r="BI188" i="5"/>
  <c r="BH188" i="5"/>
  <c r="BG188" i="5"/>
  <c r="BF188" i="5"/>
  <c r="T188" i="5"/>
  <c r="R188" i="5"/>
  <c r="P188" i="5"/>
  <c r="BI187" i="5"/>
  <c r="BH187" i="5"/>
  <c r="BG187" i="5"/>
  <c r="BF187" i="5"/>
  <c r="T187" i="5"/>
  <c r="R187" i="5"/>
  <c r="P187" i="5"/>
  <c r="BI186" i="5"/>
  <c r="BH186" i="5"/>
  <c r="BG186" i="5"/>
  <c r="BF186" i="5"/>
  <c r="T186" i="5"/>
  <c r="R186" i="5"/>
  <c r="P186" i="5"/>
  <c r="BI185" i="5"/>
  <c r="BH185" i="5"/>
  <c r="BG185" i="5"/>
  <c r="BF185" i="5"/>
  <c r="T185" i="5"/>
  <c r="R185" i="5"/>
  <c r="P185" i="5"/>
  <c r="BI184" i="5"/>
  <c r="BH184" i="5"/>
  <c r="BG184" i="5"/>
  <c r="BF184" i="5"/>
  <c r="T184" i="5"/>
  <c r="R184" i="5"/>
  <c r="P184" i="5"/>
  <c r="BI183" i="5"/>
  <c r="BH183" i="5"/>
  <c r="BG183" i="5"/>
  <c r="BF183" i="5"/>
  <c r="T183" i="5"/>
  <c r="R183" i="5"/>
  <c r="P183" i="5"/>
  <c r="BI182" i="5"/>
  <c r="BH182" i="5"/>
  <c r="BG182" i="5"/>
  <c r="BF182" i="5"/>
  <c r="T182" i="5"/>
  <c r="R182" i="5"/>
  <c r="P182" i="5"/>
  <c r="BI181" i="5"/>
  <c r="BH181" i="5"/>
  <c r="BG181" i="5"/>
  <c r="BF181" i="5"/>
  <c r="T181" i="5"/>
  <c r="R181" i="5"/>
  <c r="P181" i="5"/>
  <c r="BI180" i="5"/>
  <c r="BH180" i="5"/>
  <c r="BG180" i="5"/>
  <c r="BF180" i="5"/>
  <c r="T180" i="5"/>
  <c r="R180" i="5"/>
  <c r="P180" i="5"/>
  <c r="BI179" i="5"/>
  <c r="BH179" i="5"/>
  <c r="BG179" i="5"/>
  <c r="BF179" i="5"/>
  <c r="T179" i="5"/>
  <c r="R179" i="5"/>
  <c r="P179" i="5"/>
  <c r="BI178" i="5"/>
  <c r="BH178" i="5"/>
  <c r="BG178" i="5"/>
  <c r="BF178" i="5"/>
  <c r="T178" i="5"/>
  <c r="R178" i="5"/>
  <c r="P178" i="5"/>
  <c r="BI177" i="5"/>
  <c r="BH177" i="5"/>
  <c r="BG177" i="5"/>
  <c r="BF177" i="5"/>
  <c r="T177" i="5"/>
  <c r="R177" i="5"/>
  <c r="P177" i="5"/>
  <c r="BI176" i="5"/>
  <c r="BH176" i="5"/>
  <c r="BG176" i="5"/>
  <c r="BF176" i="5"/>
  <c r="T176" i="5"/>
  <c r="R176" i="5"/>
  <c r="P176" i="5"/>
  <c r="BI175" i="5"/>
  <c r="BH175" i="5"/>
  <c r="BG175" i="5"/>
  <c r="BF175" i="5"/>
  <c r="T175" i="5"/>
  <c r="R175" i="5"/>
  <c r="P175" i="5"/>
  <c r="BI174" i="5"/>
  <c r="BH174" i="5"/>
  <c r="BG174" i="5"/>
  <c r="BF174" i="5"/>
  <c r="T174" i="5"/>
  <c r="R174" i="5"/>
  <c r="P174" i="5"/>
  <c r="BI173" i="5"/>
  <c r="BH173" i="5"/>
  <c r="BG173" i="5"/>
  <c r="BF173" i="5"/>
  <c r="T173" i="5"/>
  <c r="R173" i="5"/>
  <c r="P173" i="5"/>
  <c r="BI172" i="5"/>
  <c r="BH172" i="5"/>
  <c r="BG172" i="5"/>
  <c r="BF172" i="5"/>
  <c r="T172" i="5"/>
  <c r="R172" i="5"/>
  <c r="P172" i="5"/>
  <c r="BI171" i="5"/>
  <c r="BH171" i="5"/>
  <c r="BG171" i="5"/>
  <c r="BF171" i="5"/>
  <c r="T171" i="5"/>
  <c r="R171" i="5"/>
  <c r="P171" i="5"/>
  <c r="BI170" i="5"/>
  <c r="BH170" i="5"/>
  <c r="BG170" i="5"/>
  <c r="BF170" i="5"/>
  <c r="T170" i="5"/>
  <c r="R170" i="5"/>
  <c r="P170" i="5"/>
  <c r="BI169" i="5"/>
  <c r="BH169" i="5"/>
  <c r="BG169" i="5"/>
  <c r="BF169" i="5"/>
  <c r="T169" i="5"/>
  <c r="R169" i="5"/>
  <c r="P169" i="5"/>
  <c r="BI168" i="5"/>
  <c r="BH168" i="5"/>
  <c r="BG168" i="5"/>
  <c r="BF168" i="5"/>
  <c r="T168" i="5"/>
  <c r="R168" i="5"/>
  <c r="P168" i="5"/>
  <c r="BI167" i="5"/>
  <c r="BH167" i="5"/>
  <c r="BG167" i="5"/>
  <c r="BF167" i="5"/>
  <c r="T167" i="5"/>
  <c r="R167" i="5"/>
  <c r="P167" i="5"/>
  <c r="BI166" i="5"/>
  <c r="BH166" i="5"/>
  <c r="BG166" i="5"/>
  <c r="BF166" i="5"/>
  <c r="T166" i="5"/>
  <c r="R166" i="5"/>
  <c r="P166" i="5"/>
  <c r="BI165" i="5"/>
  <c r="BH165" i="5"/>
  <c r="BG165" i="5"/>
  <c r="BF165" i="5"/>
  <c r="T165" i="5"/>
  <c r="R165" i="5"/>
  <c r="P165" i="5"/>
  <c r="BI164" i="5"/>
  <c r="BH164" i="5"/>
  <c r="BG164" i="5"/>
  <c r="BF164" i="5"/>
  <c r="T164" i="5"/>
  <c r="R164" i="5"/>
  <c r="P164" i="5"/>
  <c r="BI163" i="5"/>
  <c r="BH163" i="5"/>
  <c r="BG163" i="5"/>
  <c r="BF163" i="5"/>
  <c r="T163" i="5"/>
  <c r="R163" i="5"/>
  <c r="P163" i="5"/>
  <c r="BI162" i="5"/>
  <c r="BH162" i="5"/>
  <c r="BG162" i="5"/>
  <c r="BF162" i="5"/>
  <c r="T162" i="5"/>
  <c r="R162" i="5"/>
  <c r="P162" i="5"/>
  <c r="BI161" i="5"/>
  <c r="BH161" i="5"/>
  <c r="BG161" i="5"/>
  <c r="BF161" i="5"/>
  <c r="T161" i="5"/>
  <c r="R161" i="5"/>
  <c r="P161" i="5"/>
  <c r="BI160" i="5"/>
  <c r="BH160" i="5"/>
  <c r="BG160" i="5"/>
  <c r="BF160" i="5"/>
  <c r="T160" i="5"/>
  <c r="R160" i="5"/>
  <c r="P160" i="5"/>
  <c r="BI159" i="5"/>
  <c r="BH159" i="5"/>
  <c r="BG159" i="5"/>
  <c r="BF159" i="5"/>
  <c r="T159" i="5"/>
  <c r="R159" i="5"/>
  <c r="P159" i="5"/>
  <c r="BI158" i="5"/>
  <c r="BH158" i="5"/>
  <c r="BG158" i="5"/>
  <c r="BF158" i="5"/>
  <c r="T158" i="5"/>
  <c r="R158" i="5"/>
  <c r="P158" i="5"/>
  <c r="BI157" i="5"/>
  <c r="BH157" i="5"/>
  <c r="BG157" i="5"/>
  <c r="BF157" i="5"/>
  <c r="T157" i="5"/>
  <c r="R157" i="5"/>
  <c r="P157" i="5"/>
  <c r="BI156" i="5"/>
  <c r="BH156" i="5"/>
  <c r="BG156" i="5"/>
  <c r="BF156" i="5"/>
  <c r="T156" i="5"/>
  <c r="R156" i="5"/>
  <c r="P156" i="5"/>
  <c r="BI155" i="5"/>
  <c r="BH155" i="5"/>
  <c r="BG155" i="5"/>
  <c r="BF155" i="5"/>
  <c r="T155" i="5"/>
  <c r="R155" i="5"/>
  <c r="P155" i="5"/>
  <c r="BI154" i="5"/>
  <c r="BH154" i="5"/>
  <c r="BG154" i="5"/>
  <c r="BF154" i="5"/>
  <c r="T154" i="5"/>
  <c r="R154" i="5"/>
  <c r="P154" i="5"/>
  <c r="BI153" i="5"/>
  <c r="BH153" i="5"/>
  <c r="BG153" i="5"/>
  <c r="BF153" i="5"/>
  <c r="T153" i="5"/>
  <c r="R153" i="5"/>
  <c r="P153" i="5"/>
  <c r="BI152" i="5"/>
  <c r="BH152" i="5"/>
  <c r="BG152" i="5"/>
  <c r="BF152" i="5"/>
  <c r="T152" i="5"/>
  <c r="R152" i="5"/>
  <c r="P152" i="5"/>
  <c r="BI151" i="5"/>
  <c r="BH151" i="5"/>
  <c r="BG151" i="5"/>
  <c r="BF151" i="5"/>
  <c r="T151" i="5"/>
  <c r="R151" i="5"/>
  <c r="P151" i="5"/>
  <c r="BI150" i="5"/>
  <c r="BH150" i="5"/>
  <c r="BG150" i="5"/>
  <c r="BF150" i="5"/>
  <c r="T150" i="5"/>
  <c r="R150" i="5"/>
  <c r="P150" i="5"/>
  <c r="BI149" i="5"/>
  <c r="BH149" i="5"/>
  <c r="BG149" i="5"/>
  <c r="BF149" i="5"/>
  <c r="T149" i="5"/>
  <c r="R149" i="5"/>
  <c r="P149" i="5"/>
  <c r="BI148" i="5"/>
  <c r="BH148" i="5"/>
  <c r="BG148" i="5"/>
  <c r="BF148" i="5"/>
  <c r="T148" i="5"/>
  <c r="R148" i="5"/>
  <c r="P148" i="5"/>
  <c r="BI147" i="5"/>
  <c r="BH147" i="5"/>
  <c r="BG147" i="5"/>
  <c r="BF147" i="5"/>
  <c r="T147" i="5"/>
  <c r="R147" i="5"/>
  <c r="P147" i="5"/>
  <c r="BI146" i="5"/>
  <c r="BH146" i="5"/>
  <c r="BG146" i="5"/>
  <c r="BF146" i="5"/>
  <c r="T146" i="5"/>
  <c r="R146" i="5"/>
  <c r="P146" i="5"/>
  <c r="BI145" i="5"/>
  <c r="BH145" i="5"/>
  <c r="BG145" i="5"/>
  <c r="BF145" i="5"/>
  <c r="T145" i="5"/>
  <c r="R145" i="5"/>
  <c r="P145" i="5"/>
  <c r="BI144" i="5"/>
  <c r="BH144" i="5"/>
  <c r="BG144" i="5"/>
  <c r="BF144" i="5"/>
  <c r="T144" i="5"/>
  <c r="R144" i="5"/>
  <c r="P144" i="5"/>
  <c r="BI143" i="5"/>
  <c r="BH143" i="5"/>
  <c r="BG143" i="5"/>
  <c r="BF143" i="5"/>
  <c r="T143" i="5"/>
  <c r="R143" i="5"/>
  <c r="P143" i="5"/>
  <c r="BI142" i="5"/>
  <c r="BH142" i="5"/>
  <c r="BG142" i="5"/>
  <c r="BF142" i="5"/>
  <c r="T142" i="5"/>
  <c r="R142" i="5"/>
  <c r="P142" i="5"/>
  <c r="BI141" i="5"/>
  <c r="BH141" i="5"/>
  <c r="BG141" i="5"/>
  <c r="BF141" i="5"/>
  <c r="T141" i="5"/>
  <c r="R141" i="5"/>
  <c r="P141" i="5"/>
  <c r="BI140" i="5"/>
  <c r="BH140" i="5"/>
  <c r="BG140" i="5"/>
  <c r="BF140" i="5"/>
  <c r="T140" i="5"/>
  <c r="R140" i="5"/>
  <c r="P140" i="5"/>
  <c r="BI139" i="5"/>
  <c r="BH139" i="5"/>
  <c r="BG139" i="5"/>
  <c r="BF139" i="5"/>
  <c r="T139" i="5"/>
  <c r="R139" i="5"/>
  <c r="P139" i="5"/>
  <c r="BI138" i="5"/>
  <c r="BH138" i="5"/>
  <c r="BG138" i="5"/>
  <c r="BF138" i="5"/>
  <c r="T138" i="5"/>
  <c r="R138" i="5"/>
  <c r="P138" i="5"/>
  <c r="BI137" i="5"/>
  <c r="BH137" i="5"/>
  <c r="BG137" i="5"/>
  <c r="BF137" i="5"/>
  <c r="T137" i="5"/>
  <c r="R137" i="5"/>
  <c r="P137" i="5"/>
  <c r="BI136" i="5"/>
  <c r="BH136" i="5"/>
  <c r="BG136" i="5"/>
  <c r="BF136" i="5"/>
  <c r="T136" i="5"/>
  <c r="R136" i="5"/>
  <c r="P136" i="5"/>
  <c r="BI135" i="5"/>
  <c r="BH135" i="5"/>
  <c r="BG135" i="5"/>
  <c r="BF135" i="5"/>
  <c r="T135" i="5"/>
  <c r="R135" i="5"/>
  <c r="P135" i="5"/>
  <c r="BI134" i="5"/>
  <c r="BH134" i="5"/>
  <c r="BG134" i="5"/>
  <c r="BF134" i="5"/>
  <c r="T134" i="5"/>
  <c r="R134" i="5"/>
  <c r="P134" i="5"/>
  <c r="BI133" i="5"/>
  <c r="BH133" i="5"/>
  <c r="BG133" i="5"/>
  <c r="BF133" i="5"/>
  <c r="T133" i="5"/>
  <c r="R133" i="5"/>
  <c r="P133" i="5"/>
  <c r="BI132" i="5"/>
  <c r="BH132" i="5"/>
  <c r="BG132" i="5"/>
  <c r="BF132" i="5"/>
  <c r="T132" i="5"/>
  <c r="R132" i="5"/>
  <c r="P132" i="5"/>
  <c r="BI131" i="5"/>
  <c r="BH131" i="5"/>
  <c r="BG131" i="5"/>
  <c r="BF131" i="5"/>
  <c r="T131" i="5"/>
  <c r="R131" i="5"/>
  <c r="P131" i="5"/>
  <c r="BI130" i="5"/>
  <c r="BH130" i="5"/>
  <c r="BG130" i="5"/>
  <c r="BF130" i="5"/>
  <c r="T130" i="5"/>
  <c r="R130" i="5"/>
  <c r="P130" i="5"/>
  <c r="BI129" i="5"/>
  <c r="BH129" i="5"/>
  <c r="BG129" i="5"/>
  <c r="BF129" i="5"/>
  <c r="T129" i="5"/>
  <c r="R129" i="5"/>
  <c r="P129" i="5"/>
  <c r="BI128" i="5"/>
  <c r="BH128" i="5"/>
  <c r="BG128" i="5"/>
  <c r="BF128" i="5"/>
  <c r="T128" i="5"/>
  <c r="R128" i="5"/>
  <c r="P128" i="5"/>
  <c r="BI127" i="5"/>
  <c r="BH127" i="5"/>
  <c r="BG127" i="5"/>
  <c r="BF127" i="5"/>
  <c r="T127" i="5"/>
  <c r="R127" i="5"/>
  <c r="P127" i="5"/>
  <c r="BI126" i="5"/>
  <c r="BH126" i="5"/>
  <c r="BG126" i="5"/>
  <c r="BF126" i="5"/>
  <c r="T126" i="5"/>
  <c r="R126" i="5"/>
  <c r="P126" i="5"/>
  <c r="BI125" i="5"/>
  <c r="BH125" i="5"/>
  <c r="BG125" i="5"/>
  <c r="BF125" i="5"/>
  <c r="T125" i="5"/>
  <c r="R125" i="5"/>
  <c r="P125" i="5"/>
  <c r="BI124" i="5"/>
  <c r="BH124" i="5"/>
  <c r="BG124" i="5"/>
  <c r="BF124" i="5"/>
  <c r="T124" i="5"/>
  <c r="R124" i="5"/>
  <c r="P124" i="5"/>
  <c r="BI123" i="5"/>
  <c r="BH123" i="5"/>
  <c r="BG123" i="5"/>
  <c r="BF123" i="5"/>
  <c r="T123" i="5"/>
  <c r="R123" i="5"/>
  <c r="P123" i="5"/>
  <c r="J117" i="5"/>
  <c r="J116" i="5"/>
  <c r="F116" i="5"/>
  <c r="F114" i="5"/>
  <c r="E112" i="5"/>
  <c r="J92" i="5"/>
  <c r="J91" i="5"/>
  <c r="F91" i="5"/>
  <c r="F89" i="5"/>
  <c r="E87" i="5"/>
  <c r="J18" i="5"/>
  <c r="E18" i="5"/>
  <c r="F92" i="5" s="1"/>
  <c r="J17" i="5"/>
  <c r="J12" i="5"/>
  <c r="J114" i="5"/>
  <c r="E7" i="5"/>
  <c r="E110" i="5"/>
  <c r="J37" i="4"/>
  <c r="J36" i="4"/>
  <c r="AY97" i="1"/>
  <c r="J35" i="4"/>
  <c r="AX97" i="1" s="1"/>
  <c r="BI164" i="4"/>
  <c r="BH164" i="4"/>
  <c r="BG164" i="4"/>
  <c r="BF164" i="4"/>
  <c r="T164" i="4"/>
  <c r="R164" i="4"/>
  <c r="P164" i="4"/>
  <c r="BI163" i="4"/>
  <c r="BH163" i="4"/>
  <c r="BG163" i="4"/>
  <c r="BF163" i="4"/>
  <c r="T163" i="4"/>
  <c r="R163" i="4"/>
  <c r="P163" i="4"/>
  <c r="BI161" i="4"/>
  <c r="BH161" i="4"/>
  <c r="BG161" i="4"/>
  <c r="BF161" i="4"/>
  <c r="T161" i="4"/>
  <c r="R161" i="4"/>
  <c r="P161" i="4"/>
  <c r="BI160" i="4"/>
  <c r="BH160" i="4"/>
  <c r="BG160" i="4"/>
  <c r="BF160" i="4"/>
  <c r="T160" i="4"/>
  <c r="R160" i="4"/>
  <c r="P160" i="4"/>
  <c r="BI159" i="4"/>
  <c r="BH159" i="4"/>
  <c r="BG159" i="4"/>
  <c r="BF159" i="4"/>
  <c r="T159" i="4"/>
  <c r="R159" i="4"/>
  <c r="P159" i="4"/>
  <c r="BI158" i="4"/>
  <c r="BH158" i="4"/>
  <c r="BG158" i="4"/>
  <c r="BF158" i="4"/>
  <c r="T158" i="4"/>
  <c r="R158" i="4"/>
  <c r="P158" i="4"/>
  <c r="BI157" i="4"/>
  <c r="BH157" i="4"/>
  <c r="BG157" i="4"/>
  <c r="BF157" i="4"/>
  <c r="T157" i="4"/>
  <c r="R157" i="4"/>
  <c r="P157" i="4"/>
  <c r="BI155" i="4"/>
  <c r="BH155" i="4"/>
  <c r="BG155" i="4"/>
  <c r="BF155" i="4"/>
  <c r="T155" i="4"/>
  <c r="R155" i="4"/>
  <c r="P155" i="4"/>
  <c r="BI154" i="4"/>
  <c r="BH154" i="4"/>
  <c r="BG154" i="4"/>
  <c r="BF154" i="4"/>
  <c r="T154" i="4"/>
  <c r="R154" i="4"/>
  <c r="P154" i="4"/>
  <c r="BI153" i="4"/>
  <c r="BH153" i="4"/>
  <c r="BG153" i="4"/>
  <c r="BF153" i="4"/>
  <c r="T153" i="4"/>
  <c r="R153" i="4"/>
  <c r="P153" i="4"/>
  <c r="BI152" i="4"/>
  <c r="BH152" i="4"/>
  <c r="BG152" i="4"/>
  <c r="BF152" i="4"/>
  <c r="T152" i="4"/>
  <c r="R152" i="4"/>
  <c r="P152" i="4"/>
  <c r="BI151" i="4"/>
  <c r="BH151" i="4"/>
  <c r="BG151" i="4"/>
  <c r="BF151" i="4"/>
  <c r="T151" i="4"/>
  <c r="R151" i="4"/>
  <c r="P151" i="4"/>
  <c r="BI150" i="4"/>
  <c r="BH150" i="4"/>
  <c r="BG150" i="4"/>
  <c r="BF150" i="4"/>
  <c r="T150" i="4"/>
  <c r="R150" i="4"/>
  <c r="P150" i="4"/>
  <c r="BI149" i="4"/>
  <c r="BH149" i="4"/>
  <c r="BG149" i="4"/>
  <c r="BF149" i="4"/>
  <c r="T149" i="4"/>
  <c r="R149" i="4"/>
  <c r="P149" i="4"/>
  <c r="BI148" i="4"/>
  <c r="BH148" i="4"/>
  <c r="BG148" i="4"/>
  <c r="BF148" i="4"/>
  <c r="T148" i="4"/>
  <c r="R148" i="4"/>
  <c r="P148" i="4"/>
  <c r="BI147" i="4"/>
  <c r="BH147" i="4"/>
  <c r="BG147" i="4"/>
  <c r="BF147" i="4"/>
  <c r="T147" i="4"/>
  <c r="R147" i="4"/>
  <c r="P147" i="4"/>
  <c r="BI146" i="4"/>
  <c r="BH146" i="4"/>
  <c r="BG146" i="4"/>
  <c r="BF146" i="4"/>
  <c r="T146" i="4"/>
  <c r="R146" i="4"/>
  <c r="P146" i="4"/>
  <c r="BI145" i="4"/>
  <c r="BH145" i="4"/>
  <c r="BG145" i="4"/>
  <c r="BF145" i="4"/>
  <c r="T145" i="4"/>
  <c r="R145" i="4"/>
  <c r="P145" i="4"/>
  <c r="BI144" i="4"/>
  <c r="BH144" i="4"/>
  <c r="BG144" i="4"/>
  <c r="BF144" i="4"/>
  <c r="T144" i="4"/>
  <c r="R144" i="4"/>
  <c r="P144" i="4"/>
  <c r="BI142" i="4"/>
  <c r="BH142" i="4"/>
  <c r="BG142" i="4"/>
  <c r="BF142" i="4"/>
  <c r="T142" i="4"/>
  <c r="R142" i="4"/>
  <c r="P142" i="4"/>
  <c r="BI141" i="4"/>
  <c r="BH141" i="4"/>
  <c r="BG141" i="4"/>
  <c r="BF141" i="4"/>
  <c r="T141" i="4"/>
  <c r="R141" i="4"/>
  <c r="P141" i="4"/>
  <c r="BI140" i="4"/>
  <c r="BH140" i="4"/>
  <c r="BG140" i="4"/>
  <c r="BF140" i="4"/>
  <c r="T140" i="4"/>
  <c r="R140" i="4"/>
  <c r="P140" i="4"/>
  <c r="BI139" i="4"/>
  <c r="BH139" i="4"/>
  <c r="BG139" i="4"/>
  <c r="BF139" i="4"/>
  <c r="T139" i="4"/>
  <c r="R139" i="4"/>
  <c r="P139" i="4"/>
  <c r="BI138" i="4"/>
  <c r="BH138" i="4"/>
  <c r="BG138" i="4"/>
  <c r="BF138" i="4"/>
  <c r="T138" i="4"/>
  <c r="R138" i="4"/>
  <c r="P138" i="4"/>
  <c r="BI137" i="4"/>
  <c r="BH137" i="4"/>
  <c r="BG137" i="4"/>
  <c r="BF137" i="4"/>
  <c r="T137" i="4"/>
  <c r="R137" i="4"/>
  <c r="P137" i="4"/>
  <c r="BI136" i="4"/>
  <c r="BH136" i="4"/>
  <c r="BG136" i="4"/>
  <c r="BF136" i="4"/>
  <c r="T136" i="4"/>
  <c r="R136" i="4"/>
  <c r="P136" i="4"/>
  <c r="BI135" i="4"/>
  <c r="BH135" i="4"/>
  <c r="BG135" i="4"/>
  <c r="BF135" i="4"/>
  <c r="T135" i="4"/>
  <c r="R135" i="4"/>
  <c r="P135" i="4"/>
  <c r="BI134" i="4"/>
  <c r="BH134" i="4"/>
  <c r="BG134" i="4"/>
  <c r="BF134" i="4"/>
  <c r="T134" i="4"/>
  <c r="R134" i="4"/>
  <c r="P134" i="4"/>
  <c r="BI133" i="4"/>
  <c r="BH133" i="4"/>
  <c r="BG133" i="4"/>
  <c r="BF133" i="4"/>
  <c r="T133" i="4"/>
  <c r="R133" i="4"/>
  <c r="P133" i="4"/>
  <c r="BI131" i="4"/>
  <c r="BH131" i="4"/>
  <c r="BG131" i="4"/>
  <c r="BF131" i="4"/>
  <c r="T131" i="4"/>
  <c r="R131" i="4"/>
  <c r="P131" i="4"/>
  <c r="BI130" i="4"/>
  <c r="BH130" i="4"/>
  <c r="BG130" i="4"/>
  <c r="BF130" i="4"/>
  <c r="T130" i="4"/>
  <c r="R130" i="4"/>
  <c r="P130" i="4"/>
  <c r="BI129" i="4"/>
  <c r="BH129" i="4"/>
  <c r="BG129" i="4"/>
  <c r="BF129" i="4"/>
  <c r="T129" i="4"/>
  <c r="R129" i="4"/>
  <c r="P129" i="4"/>
  <c r="BI128" i="4"/>
  <c r="BH128" i="4"/>
  <c r="BG128" i="4"/>
  <c r="BF128" i="4"/>
  <c r="T128" i="4"/>
  <c r="R128" i="4"/>
  <c r="P128" i="4"/>
  <c r="BI127" i="4"/>
  <c r="BH127" i="4"/>
  <c r="BG127" i="4"/>
  <c r="BF127" i="4"/>
  <c r="T127" i="4"/>
  <c r="R127" i="4"/>
  <c r="P127" i="4"/>
  <c r="BI126" i="4"/>
  <c r="BH126" i="4"/>
  <c r="BG126" i="4"/>
  <c r="BF126" i="4"/>
  <c r="T126" i="4"/>
  <c r="R126" i="4"/>
  <c r="P126" i="4"/>
  <c r="BI124" i="4"/>
  <c r="BH124" i="4"/>
  <c r="BG124" i="4"/>
  <c r="BF124" i="4"/>
  <c r="T124" i="4"/>
  <c r="T123" i="4"/>
  <c r="R124" i="4"/>
  <c r="R123" i="4"/>
  <c r="P124" i="4"/>
  <c r="P123" i="4"/>
  <c r="J119" i="4"/>
  <c r="J118" i="4"/>
  <c r="F118" i="4"/>
  <c r="F116" i="4"/>
  <c r="E114" i="4"/>
  <c r="J92" i="4"/>
  <c r="J91" i="4"/>
  <c r="F91" i="4"/>
  <c r="F89" i="4"/>
  <c r="E87" i="4"/>
  <c r="J18" i="4"/>
  <c r="E18" i="4"/>
  <c r="F92" i="4" s="1"/>
  <c r="J17" i="4"/>
  <c r="J12" i="4"/>
  <c r="J89" i="4"/>
  <c r="E7" i="4"/>
  <c r="E112" i="4"/>
  <c r="J37" i="3"/>
  <c r="J36" i="3"/>
  <c r="AY96" i="1" s="1"/>
  <c r="J35" i="3"/>
  <c r="AX96" i="1"/>
  <c r="BI389" i="3"/>
  <c r="BH389" i="3"/>
  <c r="BG389" i="3"/>
  <c r="BF389" i="3"/>
  <c r="T389" i="3"/>
  <c r="R389" i="3"/>
  <c r="P389" i="3"/>
  <c r="BI388" i="3"/>
  <c r="BH388" i="3"/>
  <c r="BG388" i="3"/>
  <c r="BF388" i="3"/>
  <c r="T388" i="3"/>
  <c r="R388" i="3"/>
  <c r="P388" i="3"/>
  <c r="BI387" i="3"/>
  <c r="BH387" i="3"/>
  <c r="BG387" i="3"/>
  <c r="BF387" i="3"/>
  <c r="T387" i="3"/>
  <c r="R387" i="3"/>
  <c r="P387" i="3"/>
  <c r="BI385" i="3"/>
  <c r="BH385" i="3"/>
  <c r="BG385" i="3"/>
  <c r="BF385" i="3"/>
  <c r="T385" i="3"/>
  <c r="R385" i="3"/>
  <c r="P385" i="3"/>
  <c r="BI384" i="3"/>
  <c r="BH384" i="3"/>
  <c r="BG384" i="3"/>
  <c r="BF384" i="3"/>
  <c r="T384" i="3"/>
  <c r="R384" i="3"/>
  <c r="P384" i="3"/>
  <c r="BI383" i="3"/>
  <c r="BH383" i="3"/>
  <c r="BG383" i="3"/>
  <c r="BF383" i="3"/>
  <c r="T383" i="3"/>
  <c r="R383" i="3"/>
  <c r="P383" i="3"/>
  <c r="BI381" i="3"/>
  <c r="BH381" i="3"/>
  <c r="BG381" i="3"/>
  <c r="BF381" i="3"/>
  <c r="T381" i="3"/>
  <c r="R381" i="3"/>
  <c r="P381" i="3"/>
  <c r="BI380" i="3"/>
  <c r="BH380" i="3"/>
  <c r="BG380" i="3"/>
  <c r="BF380" i="3"/>
  <c r="T380" i="3"/>
  <c r="R380" i="3"/>
  <c r="P380" i="3"/>
  <c r="BI379" i="3"/>
  <c r="BH379" i="3"/>
  <c r="BG379" i="3"/>
  <c r="BF379" i="3"/>
  <c r="T379" i="3"/>
  <c r="R379" i="3"/>
  <c r="P379" i="3"/>
  <c r="BI378" i="3"/>
  <c r="BH378" i="3"/>
  <c r="BG378" i="3"/>
  <c r="BF378" i="3"/>
  <c r="T378" i="3"/>
  <c r="R378" i="3"/>
  <c r="P378" i="3"/>
  <c r="BI377" i="3"/>
  <c r="BH377" i="3"/>
  <c r="BG377" i="3"/>
  <c r="BF377" i="3"/>
  <c r="T377" i="3"/>
  <c r="R377" i="3"/>
  <c r="P377" i="3"/>
  <c r="BI376" i="3"/>
  <c r="BH376" i="3"/>
  <c r="BG376" i="3"/>
  <c r="BF376" i="3"/>
  <c r="T376" i="3"/>
  <c r="R376" i="3"/>
  <c r="P376" i="3"/>
  <c r="BI375" i="3"/>
  <c r="BH375" i="3"/>
  <c r="BG375" i="3"/>
  <c r="BF375" i="3"/>
  <c r="T375" i="3"/>
  <c r="R375" i="3"/>
  <c r="P375" i="3"/>
  <c r="BI374" i="3"/>
  <c r="BH374" i="3"/>
  <c r="BG374" i="3"/>
  <c r="BF374" i="3"/>
  <c r="T374" i="3"/>
  <c r="R374" i="3"/>
  <c r="P374" i="3"/>
  <c r="BI373" i="3"/>
  <c r="BH373" i="3"/>
  <c r="BG373" i="3"/>
  <c r="BF373" i="3"/>
  <c r="T373" i="3"/>
  <c r="R373" i="3"/>
  <c r="P373" i="3"/>
  <c r="BI372" i="3"/>
  <c r="BH372" i="3"/>
  <c r="BG372" i="3"/>
  <c r="BF372" i="3"/>
  <c r="T372" i="3"/>
  <c r="R372" i="3"/>
  <c r="P372" i="3"/>
  <c r="BI370" i="3"/>
  <c r="BH370" i="3"/>
  <c r="BG370" i="3"/>
  <c r="BF370" i="3"/>
  <c r="T370" i="3"/>
  <c r="R370" i="3"/>
  <c r="P370" i="3"/>
  <c r="BI369" i="3"/>
  <c r="BH369" i="3"/>
  <c r="BG369" i="3"/>
  <c r="BF369" i="3"/>
  <c r="T369" i="3"/>
  <c r="R369" i="3"/>
  <c r="P369" i="3"/>
  <c r="BI368" i="3"/>
  <c r="BH368" i="3"/>
  <c r="BG368" i="3"/>
  <c r="BF368" i="3"/>
  <c r="T368" i="3"/>
  <c r="R368" i="3"/>
  <c r="P368" i="3"/>
  <c r="BI367" i="3"/>
  <c r="BH367" i="3"/>
  <c r="BG367" i="3"/>
  <c r="BF367" i="3"/>
  <c r="T367" i="3"/>
  <c r="R367" i="3"/>
  <c r="P367" i="3"/>
  <c r="BI366" i="3"/>
  <c r="BH366" i="3"/>
  <c r="BG366" i="3"/>
  <c r="BF366" i="3"/>
  <c r="T366" i="3"/>
  <c r="R366" i="3"/>
  <c r="P366" i="3"/>
  <c r="BI365" i="3"/>
  <c r="BH365" i="3"/>
  <c r="BG365" i="3"/>
  <c r="BF365" i="3"/>
  <c r="T365" i="3"/>
  <c r="R365" i="3"/>
  <c r="P365" i="3"/>
  <c r="BI364" i="3"/>
  <c r="BH364" i="3"/>
  <c r="BG364" i="3"/>
  <c r="BF364" i="3"/>
  <c r="T364" i="3"/>
  <c r="R364" i="3"/>
  <c r="P364" i="3"/>
  <c r="BI363" i="3"/>
  <c r="BH363" i="3"/>
  <c r="BG363" i="3"/>
  <c r="BF363" i="3"/>
  <c r="T363" i="3"/>
  <c r="R363" i="3"/>
  <c r="P363" i="3"/>
  <c r="BI362" i="3"/>
  <c r="BH362" i="3"/>
  <c r="BG362" i="3"/>
  <c r="BF362" i="3"/>
  <c r="T362" i="3"/>
  <c r="R362" i="3"/>
  <c r="P362" i="3"/>
  <c r="BI361" i="3"/>
  <c r="BH361" i="3"/>
  <c r="BG361" i="3"/>
  <c r="BF361" i="3"/>
  <c r="T361" i="3"/>
  <c r="R361" i="3"/>
  <c r="P361" i="3"/>
  <c r="BI360" i="3"/>
  <c r="BH360" i="3"/>
  <c r="BG360" i="3"/>
  <c r="BF360" i="3"/>
  <c r="T360" i="3"/>
  <c r="R360" i="3"/>
  <c r="P360" i="3"/>
  <c r="BI355" i="3"/>
  <c r="BH355" i="3"/>
  <c r="BG355" i="3"/>
  <c r="BF355" i="3"/>
  <c r="T355" i="3"/>
  <c r="R355" i="3"/>
  <c r="P355" i="3"/>
  <c r="BI351" i="3"/>
  <c r="BH351" i="3"/>
  <c r="BG351" i="3"/>
  <c r="BF351" i="3"/>
  <c r="T351" i="3"/>
  <c r="R351" i="3"/>
  <c r="P351" i="3"/>
  <c r="BI350" i="3"/>
  <c r="BH350" i="3"/>
  <c r="BG350" i="3"/>
  <c r="BF350" i="3"/>
  <c r="T350" i="3"/>
  <c r="R350" i="3"/>
  <c r="P350" i="3"/>
  <c r="BI346" i="3"/>
  <c r="BH346" i="3"/>
  <c r="BG346" i="3"/>
  <c r="BF346" i="3"/>
  <c r="T346" i="3"/>
  <c r="R346" i="3"/>
  <c r="P346" i="3"/>
  <c r="BI342" i="3"/>
  <c r="BH342" i="3"/>
  <c r="BG342" i="3"/>
  <c r="BF342" i="3"/>
  <c r="T342" i="3"/>
  <c r="R342" i="3"/>
  <c r="P342" i="3"/>
  <c r="BI338" i="3"/>
  <c r="BH338" i="3"/>
  <c r="BG338" i="3"/>
  <c r="BF338" i="3"/>
  <c r="T338" i="3"/>
  <c r="R338" i="3"/>
  <c r="P338" i="3"/>
  <c r="BI330" i="3"/>
  <c r="BH330" i="3"/>
  <c r="BG330" i="3"/>
  <c r="BF330" i="3"/>
  <c r="T330" i="3"/>
  <c r="R330" i="3"/>
  <c r="P330" i="3"/>
  <c r="BI329" i="3"/>
  <c r="BH329" i="3"/>
  <c r="BG329" i="3"/>
  <c r="BF329" i="3"/>
  <c r="T329" i="3"/>
  <c r="R329" i="3"/>
  <c r="P329" i="3"/>
  <c r="BI328" i="3"/>
  <c r="BH328" i="3"/>
  <c r="BG328" i="3"/>
  <c r="BF328" i="3"/>
  <c r="T328" i="3"/>
  <c r="R328" i="3"/>
  <c r="P328" i="3"/>
  <c r="BI327" i="3"/>
  <c r="BH327" i="3"/>
  <c r="BG327" i="3"/>
  <c r="BF327" i="3"/>
  <c r="T327" i="3"/>
  <c r="R327" i="3"/>
  <c r="P327" i="3"/>
  <c r="BI325" i="3"/>
  <c r="BH325" i="3"/>
  <c r="BG325" i="3"/>
  <c r="BF325" i="3"/>
  <c r="T325" i="3"/>
  <c r="R325" i="3"/>
  <c r="P325" i="3"/>
  <c r="BI324" i="3"/>
  <c r="BH324" i="3"/>
  <c r="BG324" i="3"/>
  <c r="BF324" i="3"/>
  <c r="T324" i="3"/>
  <c r="R324" i="3"/>
  <c r="P324" i="3"/>
  <c r="BI323" i="3"/>
  <c r="BH323" i="3"/>
  <c r="BG323" i="3"/>
  <c r="BF323" i="3"/>
  <c r="T323" i="3"/>
  <c r="R323" i="3"/>
  <c r="P323" i="3"/>
  <c r="BI322" i="3"/>
  <c r="BH322" i="3"/>
  <c r="BG322" i="3"/>
  <c r="BF322" i="3"/>
  <c r="T322" i="3"/>
  <c r="R322" i="3"/>
  <c r="P322" i="3"/>
  <c r="BI321" i="3"/>
  <c r="BH321" i="3"/>
  <c r="BG321" i="3"/>
  <c r="BF321" i="3"/>
  <c r="T321" i="3"/>
  <c r="R321" i="3"/>
  <c r="P321" i="3"/>
  <c r="BI320" i="3"/>
  <c r="BH320" i="3"/>
  <c r="BG320" i="3"/>
  <c r="BF320" i="3"/>
  <c r="T320" i="3"/>
  <c r="R320" i="3"/>
  <c r="P320" i="3"/>
  <c r="BI319" i="3"/>
  <c r="BH319" i="3"/>
  <c r="BG319" i="3"/>
  <c r="BF319" i="3"/>
  <c r="T319" i="3"/>
  <c r="R319" i="3"/>
  <c r="P319" i="3"/>
  <c r="BI318" i="3"/>
  <c r="BH318" i="3"/>
  <c r="BG318" i="3"/>
  <c r="BF318" i="3"/>
  <c r="T318" i="3"/>
  <c r="R318" i="3"/>
  <c r="P318" i="3"/>
  <c r="BI317" i="3"/>
  <c r="BH317" i="3"/>
  <c r="BG317" i="3"/>
  <c r="BF317" i="3"/>
  <c r="T317" i="3"/>
  <c r="R317" i="3"/>
  <c r="P317" i="3"/>
  <c r="BI315" i="3"/>
  <c r="BH315" i="3"/>
  <c r="BG315" i="3"/>
  <c r="BF315" i="3"/>
  <c r="T315" i="3"/>
  <c r="R315" i="3"/>
  <c r="P315" i="3"/>
  <c r="BI314" i="3"/>
  <c r="BH314" i="3"/>
  <c r="BG314" i="3"/>
  <c r="BF314" i="3"/>
  <c r="T314" i="3"/>
  <c r="R314" i="3"/>
  <c r="P314" i="3"/>
  <c r="BI312" i="3"/>
  <c r="BH312" i="3"/>
  <c r="BG312" i="3"/>
  <c r="BF312" i="3"/>
  <c r="T312" i="3"/>
  <c r="R312" i="3"/>
  <c r="P312" i="3"/>
  <c r="BI311" i="3"/>
  <c r="BH311" i="3"/>
  <c r="BG311" i="3"/>
  <c r="BF311" i="3"/>
  <c r="T311" i="3"/>
  <c r="R311" i="3"/>
  <c r="P311" i="3"/>
  <c r="BI310" i="3"/>
  <c r="BH310" i="3"/>
  <c r="BG310" i="3"/>
  <c r="BF310" i="3"/>
  <c r="T310" i="3"/>
  <c r="R310" i="3"/>
  <c r="P310" i="3"/>
  <c r="BI309" i="3"/>
  <c r="BH309" i="3"/>
  <c r="BG309" i="3"/>
  <c r="BF309" i="3"/>
  <c r="T309" i="3"/>
  <c r="R309" i="3"/>
  <c r="P309" i="3"/>
  <c r="BI308" i="3"/>
  <c r="BH308" i="3"/>
  <c r="BG308" i="3"/>
  <c r="BF308" i="3"/>
  <c r="T308" i="3"/>
  <c r="R308" i="3"/>
  <c r="P308" i="3"/>
  <c r="BI307" i="3"/>
  <c r="BH307" i="3"/>
  <c r="BG307" i="3"/>
  <c r="BF307" i="3"/>
  <c r="T307" i="3"/>
  <c r="R307" i="3"/>
  <c r="P307" i="3"/>
  <c r="BI306" i="3"/>
  <c r="BH306" i="3"/>
  <c r="BG306" i="3"/>
  <c r="BF306" i="3"/>
  <c r="T306" i="3"/>
  <c r="R306" i="3"/>
  <c r="P306" i="3"/>
  <c r="BI302" i="3"/>
  <c r="BH302" i="3"/>
  <c r="BG302" i="3"/>
  <c r="BF302" i="3"/>
  <c r="T302" i="3"/>
  <c r="R302" i="3"/>
  <c r="P302" i="3"/>
  <c r="BI300" i="3"/>
  <c r="BH300" i="3"/>
  <c r="BG300" i="3"/>
  <c r="BF300" i="3"/>
  <c r="T300" i="3"/>
  <c r="R300" i="3"/>
  <c r="P300" i="3"/>
  <c r="BI299" i="3"/>
  <c r="BH299" i="3"/>
  <c r="BG299" i="3"/>
  <c r="BF299" i="3"/>
  <c r="T299" i="3"/>
  <c r="R299" i="3"/>
  <c r="P299" i="3"/>
  <c r="BI298" i="3"/>
  <c r="BH298" i="3"/>
  <c r="BG298" i="3"/>
  <c r="BF298" i="3"/>
  <c r="T298" i="3"/>
  <c r="R298" i="3"/>
  <c r="P298" i="3"/>
  <c r="BI295" i="3"/>
  <c r="BH295" i="3"/>
  <c r="BG295" i="3"/>
  <c r="BF295" i="3"/>
  <c r="T295" i="3"/>
  <c r="R295" i="3"/>
  <c r="P295" i="3"/>
  <c r="BI292" i="3"/>
  <c r="BH292" i="3"/>
  <c r="BG292" i="3"/>
  <c r="BF292" i="3"/>
  <c r="T292" i="3"/>
  <c r="R292" i="3"/>
  <c r="P292" i="3"/>
  <c r="BI291" i="3"/>
  <c r="BH291" i="3"/>
  <c r="BG291" i="3"/>
  <c r="BF291" i="3"/>
  <c r="T291" i="3"/>
  <c r="R291" i="3"/>
  <c r="P291" i="3"/>
  <c r="BI290" i="3"/>
  <c r="BH290" i="3"/>
  <c r="BG290" i="3"/>
  <c r="BF290" i="3"/>
  <c r="T290" i="3"/>
  <c r="R290" i="3"/>
  <c r="P290" i="3"/>
  <c r="BI289" i="3"/>
  <c r="BH289" i="3"/>
  <c r="BG289" i="3"/>
  <c r="BF289" i="3"/>
  <c r="T289" i="3"/>
  <c r="R289" i="3"/>
  <c r="P289" i="3"/>
  <c r="BI285" i="3"/>
  <c r="BH285" i="3"/>
  <c r="BG285" i="3"/>
  <c r="BF285" i="3"/>
  <c r="T285" i="3"/>
  <c r="R285" i="3"/>
  <c r="P285" i="3"/>
  <c r="BI281" i="3"/>
  <c r="BH281" i="3"/>
  <c r="BG281" i="3"/>
  <c r="BF281" i="3"/>
  <c r="T281" i="3"/>
  <c r="R281" i="3"/>
  <c r="P281" i="3"/>
  <c r="BI277" i="3"/>
  <c r="BH277" i="3"/>
  <c r="BG277" i="3"/>
  <c r="BF277" i="3"/>
  <c r="T277" i="3"/>
  <c r="R277" i="3"/>
  <c r="P277" i="3"/>
  <c r="BI273" i="3"/>
  <c r="BH273" i="3"/>
  <c r="BG273" i="3"/>
  <c r="BF273" i="3"/>
  <c r="T273" i="3"/>
  <c r="R273" i="3"/>
  <c r="P273" i="3"/>
  <c r="BI269" i="3"/>
  <c r="BH269" i="3"/>
  <c r="BG269" i="3"/>
  <c r="BF269" i="3"/>
  <c r="T269" i="3"/>
  <c r="R269" i="3"/>
  <c r="P269" i="3"/>
  <c r="BI266" i="3"/>
  <c r="BH266" i="3"/>
  <c r="BG266" i="3"/>
  <c r="BF266" i="3"/>
  <c r="T266" i="3"/>
  <c r="R266" i="3"/>
  <c r="P266" i="3"/>
  <c r="BI265" i="3"/>
  <c r="BH265" i="3"/>
  <c r="BG265" i="3"/>
  <c r="BF265" i="3"/>
  <c r="T265" i="3"/>
  <c r="R265" i="3"/>
  <c r="P265" i="3"/>
  <c r="BI264" i="3"/>
  <c r="BH264" i="3"/>
  <c r="BG264" i="3"/>
  <c r="BF264" i="3"/>
  <c r="T264" i="3"/>
  <c r="R264" i="3"/>
  <c r="P264" i="3"/>
  <c r="BI263" i="3"/>
  <c r="BH263" i="3"/>
  <c r="BG263" i="3"/>
  <c r="BF263" i="3"/>
  <c r="T263" i="3"/>
  <c r="R263" i="3"/>
  <c r="P263" i="3"/>
  <c r="BI262" i="3"/>
  <c r="BH262" i="3"/>
  <c r="BG262" i="3"/>
  <c r="BF262" i="3"/>
  <c r="T262" i="3"/>
  <c r="R262" i="3"/>
  <c r="P262" i="3"/>
  <c r="BI261" i="3"/>
  <c r="BH261" i="3"/>
  <c r="BG261" i="3"/>
  <c r="BF261" i="3"/>
  <c r="T261" i="3"/>
  <c r="R261" i="3"/>
  <c r="P261" i="3"/>
  <c r="BI260" i="3"/>
  <c r="BH260" i="3"/>
  <c r="BG260" i="3"/>
  <c r="BF260" i="3"/>
  <c r="T260" i="3"/>
  <c r="R260" i="3"/>
  <c r="P260" i="3"/>
  <c r="BI258" i="3"/>
  <c r="BH258" i="3"/>
  <c r="BG258" i="3"/>
  <c r="BF258" i="3"/>
  <c r="T258" i="3"/>
  <c r="R258" i="3"/>
  <c r="P258" i="3"/>
  <c r="BI257" i="3"/>
  <c r="BH257" i="3"/>
  <c r="BG257" i="3"/>
  <c r="BF257" i="3"/>
  <c r="T257" i="3"/>
  <c r="R257" i="3"/>
  <c r="P257" i="3"/>
  <c r="BI254" i="3"/>
  <c r="BH254" i="3"/>
  <c r="BG254" i="3"/>
  <c r="BF254" i="3"/>
  <c r="T254" i="3"/>
  <c r="R254" i="3"/>
  <c r="P254" i="3"/>
  <c r="BI253" i="3"/>
  <c r="BH253" i="3"/>
  <c r="BG253" i="3"/>
  <c r="BF253" i="3"/>
  <c r="T253" i="3"/>
  <c r="R253" i="3"/>
  <c r="P253" i="3"/>
  <c r="BI252" i="3"/>
  <c r="BH252" i="3"/>
  <c r="BG252" i="3"/>
  <c r="BF252" i="3"/>
  <c r="T252" i="3"/>
  <c r="R252" i="3"/>
  <c r="P252" i="3"/>
  <c r="BI249" i="3"/>
  <c r="BH249" i="3"/>
  <c r="BG249" i="3"/>
  <c r="BF249" i="3"/>
  <c r="T249" i="3"/>
  <c r="R249" i="3"/>
  <c r="P249" i="3"/>
  <c r="BI246" i="3"/>
  <c r="BH246" i="3"/>
  <c r="BG246" i="3"/>
  <c r="BF246" i="3"/>
  <c r="T246" i="3"/>
  <c r="R246" i="3"/>
  <c r="P246" i="3"/>
  <c r="BI245" i="3"/>
  <c r="BH245" i="3"/>
  <c r="BG245" i="3"/>
  <c r="BF245" i="3"/>
  <c r="T245" i="3"/>
  <c r="R245" i="3"/>
  <c r="P245" i="3"/>
  <c r="BI242" i="3"/>
  <c r="BH242" i="3"/>
  <c r="BG242" i="3"/>
  <c r="BF242" i="3"/>
  <c r="T242" i="3"/>
  <c r="R242" i="3"/>
  <c r="P242" i="3"/>
  <c r="BI241" i="3"/>
  <c r="BH241" i="3"/>
  <c r="BG241" i="3"/>
  <c r="BF241" i="3"/>
  <c r="T241" i="3"/>
  <c r="R241" i="3"/>
  <c r="P241" i="3"/>
  <c r="BI240" i="3"/>
  <c r="BH240" i="3"/>
  <c r="BG240" i="3"/>
  <c r="BF240" i="3"/>
  <c r="T240" i="3"/>
  <c r="R240" i="3"/>
  <c r="P240" i="3"/>
  <c r="BI239" i="3"/>
  <c r="BH239" i="3"/>
  <c r="BG239" i="3"/>
  <c r="BF239" i="3"/>
  <c r="T239" i="3"/>
  <c r="R239" i="3"/>
  <c r="P239" i="3"/>
  <c r="BI236" i="3"/>
  <c r="BH236" i="3"/>
  <c r="BG236" i="3"/>
  <c r="BF236" i="3"/>
  <c r="T236" i="3"/>
  <c r="R236" i="3"/>
  <c r="P236" i="3"/>
  <c r="BI233" i="3"/>
  <c r="BH233" i="3"/>
  <c r="BG233" i="3"/>
  <c r="BF233" i="3"/>
  <c r="T233" i="3"/>
  <c r="R233" i="3"/>
  <c r="P233" i="3"/>
  <c r="BI232" i="3"/>
  <c r="BH232" i="3"/>
  <c r="BG232" i="3"/>
  <c r="BF232" i="3"/>
  <c r="T232" i="3"/>
  <c r="R232" i="3"/>
  <c r="P232" i="3"/>
  <c r="BI231" i="3"/>
  <c r="BH231" i="3"/>
  <c r="BG231" i="3"/>
  <c r="BF231" i="3"/>
  <c r="T231" i="3"/>
  <c r="R231" i="3"/>
  <c r="P231" i="3"/>
  <c r="BI228" i="3"/>
  <c r="BH228" i="3"/>
  <c r="BG228" i="3"/>
  <c r="BF228" i="3"/>
  <c r="T228" i="3"/>
  <c r="R228" i="3"/>
  <c r="P228" i="3"/>
  <c r="BI225" i="3"/>
  <c r="BH225" i="3"/>
  <c r="BG225" i="3"/>
  <c r="BF225" i="3"/>
  <c r="T225" i="3"/>
  <c r="T224" i="3"/>
  <c r="R225" i="3"/>
  <c r="R224" i="3"/>
  <c r="P225" i="3"/>
  <c r="P224" i="3"/>
  <c r="BI221" i="3"/>
  <c r="BH221" i="3"/>
  <c r="BG221" i="3"/>
  <c r="BF221" i="3"/>
  <c r="T221" i="3"/>
  <c r="R221" i="3"/>
  <c r="P221" i="3"/>
  <c r="BI218" i="3"/>
  <c r="BH218" i="3"/>
  <c r="BG218" i="3"/>
  <c r="BF218" i="3"/>
  <c r="T218" i="3"/>
  <c r="R218" i="3"/>
  <c r="P218" i="3"/>
  <c r="BI217" i="3"/>
  <c r="BH217" i="3"/>
  <c r="BG217" i="3"/>
  <c r="BF217" i="3"/>
  <c r="T217" i="3"/>
  <c r="R217" i="3"/>
  <c r="P217" i="3"/>
  <c r="BI216" i="3"/>
  <c r="BH216" i="3"/>
  <c r="BG216" i="3"/>
  <c r="BF216" i="3"/>
  <c r="T216" i="3"/>
  <c r="R216" i="3"/>
  <c r="P216" i="3"/>
  <c r="BI213" i="3"/>
  <c r="BH213" i="3"/>
  <c r="BG213" i="3"/>
  <c r="BF213" i="3"/>
  <c r="T213" i="3"/>
  <c r="R213" i="3"/>
  <c r="P213" i="3"/>
  <c r="BI210" i="3"/>
  <c r="BH210" i="3"/>
  <c r="BG210" i="3"/>
  <c r="BF210" i="3"/>
  <c r="T210" i="3"/>
  <c r="R210" i="3"/>
  <c r="P210" i="3"/>
  <c r="BI208" i="3"/>
  <c r="BH208" i="3"/>
  <c r="BG208" i="3"/>
  <c r="BF208" i="3"/>
  <c r="T208" i="3"/>
  <c r="R208" i="3"/>
  <c r="P208" i="3"/>
  <c r="BI207" i="3"/>
  <c r="BH207" i="3"/>
  <c r="BG207" i="3"/>
  <c r="BF207" i="3"/>
  <c r="T207" i="3"/>
  <c r="R207" i="3"/>
  <c r="P207" i="3"/>
  <c r="BI204" i="3"/>
  <c r="BH204" i="3"/>
  <c r="BG204" i="3"/>
  <c r="BF204" i="3"/>
  <c r="T204" i="3"/>
  <c r="R204" i="3"/>
  <c r="P204" i="3"/>
  <c r="BI203" i="3"/>
  <c r="BH203" i="3"/>
  <c r="BG203" i="3"/>
  <c r="BF203" i="3"/>
  <c r="T203" i="3"/>
  <c r="R203" i="3"/>
  <c r="P203" i="3"/>
  <c r="BI202" i="3"/>
  <c r="BH202" i="3"/>
  <c r="BG202" i="3"/>
  <c r="BF202" i="3"/>
  <c r="T202" i="3"/>
  <c r="R202" i="3"/>
  <c r="P202" i="3"/>
  <c r="BI188" i="3"/>
  <c r="BH188" i="3"/>
  <c r="BG188" i="3"/>
  <c r="BF188" i="3"/>
  <c r="T188" i="3"/>
  <c r="R188" i="3"/>
  <c r="P188" i="3"/>
  <c r="BI187" i="3"/>
  <c r="BH187" i="3"/>
  <c r="BG187" i="3"/>
  <c r="BF187" i="3"/>
  <c r="T187" i="3"/>
  <c r="R187" i="3"/>
  <c r="P187" i="3"/>
  <c r="BI184" i="3"/>
  <c r="BH184" i="3"/>
  <c r="BG184" i="3"/>
  <c r="BF184" i="3"/>
  <c r="T184" i="3"/>
  <c r="R184" i="3"/>
  <c r="P184" i="3"/>
  <c r="BI183" i="3"/>
  <c r="BH183" i="3"/>
  <c r="BG183" i="3"/>
  <c r="BF183" i="3"/>
  <c r="T183" i="3"/>
  <c r="R183" i="3"/>
  <c r="P183" i="3"/>
  <c r="BI182" i="3"/>
  <c r="BH182" i="3"/>
  <c r="BG182" i="3"/>
  <c r="BF182" i="3"/>
  <c r="T182" i="3"/>
  <c r="R182" i="3"/>
  <c r="P182" i="3"/>
  <c r="BI179" i="3"/>
  <c r="BH179" i="3"/>
  <c r="BG179" i="3"/>
  <c r="BF179" i="3"/>
  <c r="T179" i="3"/>
  <c r="R179" i="3"/>
  <c r="P179" i="3"/>
  <c r="BI178" i="3"/>
  <c r="BH178" i="3"/>
  <c r="BG178" i="3"/>
  <c r="BF178" i="3"/>
  <c r="T178" i="3"/>
  <c r="R178" i="3"/>
  <c r="P178" i="3"/>
  <c r="BI177" i="3"/>
  <c r="BH177" i="3"/>
  <c r="BG177" i="3"/>
  <c r="BF177" i="3"/>
  <c r="T177" i="3"/>
  <c r="R177" i="3"/>
  <c r="P177" i="3"/>
  <c r="BI176" i="3"/>
  <c r="BH176" i="3"/>
  <c r="BG176" i="3"/>
  <c r="BF176" i="3"/>
  <c r="T176" i="3"/>
  <c r="R176" i="3"/>
  <c r="P176" i="3"/>
  <c r="BI175" i="3"/>
  <c r="BH175" i="3"/>
  <c r="BG175" i="3"/>
  <c r="BF175" i="3"/>
  <c r="T175" i="3"/>
  <c r="R175" i="3"/>
  <c r="P175" i="3"/>
  <c r="BI174" i="3"/>
  <c r="BH174" i="3"/>
  <c r="BG174" i="3"/>
  <c r="BF174" i="3"/>
  <c r="T174" i="3"/>
  <c r="R174" i="3"/>
  <c r="P174" i="3"/>
  <c r="BI173" i="3"/>
  <c r="BH173" i="3"/>
  <c r="BG173" i="3"/>
  <c r="BF173" i="3"/>
  <c r="T173" i="3"/>
  <c r="R173" i="3"/>
  <c r="P173" i="3"/>
  <c r="BI172" i="3"/>
  <c r="BH172" i="3"/>
  <c r="BG172" i="3"/>
  <c r="BF172" i="3"/>
  <c r="T172" i="3"/>
  <c r="R172" i="3"/>
  <c r="P172" i="3"/>
  <c r="BI171" i="3"/>
  <c r="BH171" i="3"/>
  <c r="BG171" i="3"/>
  <c r="BF171" i="3"/>
  <c r="T171" i="3"/>
  <c r="R171" i="3"/>
  <c r="P171" i="3"/>
  <c r="BI170" i="3"/>
  <c r="BH170" i="3"/>
  <c r="BG170" i="3"/>
  <c r="BF170" i="3"/>
  <c r="T170" i="3"/>
  <c r="R170" i="3"/>
  <c r="P170" i="3"/>
  <c r="BI169" i="3"/>
  <c r="BH169" i="3"/>
  <c r="BG169" i="3"/>
  <c r="BF169" i="3"/>
  <c r="T169" i="3"/>
  <c r="R169" i="3"/>
  <c r="P169" i="3"/>
  <c r="BI168" i="3"/>
  <c r="BH168" i="3"/>
  <c r="BG168" i="3"/>
  <c r="BF168" i="3"/>
  <c r="T168" i="3"/>
  <c r="R168" i="3"/>
  <c r="P168" i="3"/>
  <c r="BI167" i="3"/>
  <c r="BH167" i="3"/>
  <c r="BG167" i="3"/>
  <c r="BF167" i="3"/>
  <c r="T167" i="3"/>
  <c r="R167" i="3"/>
  <c r="P167" i="3"/>
  <c r="BI166" i="3"/>
  <c r="BH166" i="3"/>
  <c r="BG166" i="3"/>
  <c r="BF166" i="3"/>
  <c r="T166" i="3"/>
  <c r="R166" i="3"/>
  <c r="P166" i="3"/>
  <c r="BI165" i="3"/>
  <c r="BH165" i="3"/>
  <c r="BG165" i="3"/>
  <c r="BF165" i="3"/>
  <c r="T165" i="3"/>
  <c r="R165" i="3"/>
  <c r="P165" i="3"/>
  <c r="BI164" i="3"/>
  <c r="BH164" i="3"/>
  <c r="BG164" i="3"/>
  <c r="BF164" i="3"/>
  <c r="T164" i="3"/>
  <c r="R164" i="3"/>
  <c r="P164" i="3"/>
  <c r="BI163" i="3"/>
  <c r="BH163" i="3"/>
  <c r="BG163" i="3"/>
  <c r="BF163" i="3"/>
  <c r="T163" i="3"/>
  <c r="R163" i="3"/>
  <c r="P163" i="3"/>
  <c r="BI159" i="3"/>
  <c r="BH159" i="3"/>
  <c r="BG159" i="3"/>
  <c r="BF159" i="3"/>
  <c r="T159" i="3"/>
  <c r="T158" i="3" s="1"/>
  <c r="R159" i="3"/>
  <c r="R158" i="3"/>
  <c r="P159" i="3"/>
  <c r="P158" i="3" s="1"/>
  <c r="BI157" i="3"/>
  <c r="BH157" i="3"/>
  <c r="BG157" i="3"/>
  <c r="BF157" i="3"/>
  <c r="T157" i="3"/>
  <c r="T156" i="3"/>
  <c r="R157" i="3"/>
  <c r="R156" i="3" s="1"/>
  <c r="P157" i="3"/>
  <c r="P156" i="3"/>
  <c r="BI153" i="3"/>
  <c r="BH153" i="3"/>
  <c r="BG153" i="3"/>
  <c r="BF153" i="3"/>
  <c r="T153" i="3"/>
  <c r="R153" i="3"/>
  <c r="P153" i="3"/>
  <c r="BI150" i="3"/>
  <c r="BH150" i="3"/>
  <c r="BG150" i="3"/>
  <c r="BF150" i="3"/>
  <c r="T150" i="3"/>
  <c r="R150" i="3"/>
  <c r="P150" i="3"/>
  <c r="BI147" i="3"/>
  <c r="BH147" i="3"/>
  <c r="BG147" i="3"/>
  <c r="BF147" i="3"/>
  <c r="T147" i="3"/>
  <c r="R147" i="3"/>
  <c r="P147" i="3"/>
  <c r="BI144" i="3"/>
  <c r="BH144" i="3"/>
  <c r="BG144" i="3"/>
  <c r="BF144" i="3"/>
  <c r="T144" i="3"/>
  <c r="R144" i="3"/>
  <c r="P144" i="3"/>
  <c r="BI143" i="3"/>
  <c r="BH143" i="3"/>
  <c r="BG143" i="3"/>
  <c r="BF143" i="3"/>
  <c r="T143" i="3"/>
  <c r="R143" i="3"/>
  <c r="P143" i="3"/>
  <c r="BI137" i="3"/>
  <c r="BH137" i="3"/>
  <c r="BG137" i="3"/>
  <c r="BF137" i="3"/>
  <c r="T137" i="3"/>
  <c r="R137" i="3"/>
  <c r="P137" i="3"/>
  <c r="BI136" i="3"/>
  <c r="BH136" i="3"/>
  <c r="BG136" i="3"/>
  <c r="BF136" i="3"/>
  <c r="T136" i="3"/>
  <c r="R136" i="3"/>
  <c r="P136" i="3"/>
  <c r="BI133" i="3"/>
  <c r="BH133" i="3"/>
  <c r="BG133" i="3"/>
  <c r="BF133" i="3"/>
  <c r="T133" i="3"/>
  <c r="R133" i="3"/>
  <c r="P133" i="3"/>
  <c r="J127" i="3"/>
  <c r="J126" i="3"/>
  <c r="F126" i="3"/>
  <c r="F124" i="3"/>
  <c r="E122" i="3"/>
  <c r="J92" i="3"/>
  <c r="J91" i="3"/>
  <c r="F91" i="3"/>
  <c r="F89" i="3"/>
  <c r="E87" i="3"/>
  <c r="J18" i="3"/>
  <c r="E18" i="3"/>
  <c r="F127" i="3"/>
  <c r="J17" i="3"/>
  <c r="J12" i="3"/>
  <c r="J124" i="3" s="1"/>
  <c r="E7" i="3"/>
  <c r="E120" i="3" s="1"/>
  <c r="J37" i="2"/>
  <c r="J36" i="2"/>
  <c r="AY95" i="1"/>
  <c r="J35" i="2"/>
  <c r="AX95" i="1"/>
  <c r="BI403" i="2"/>
  <c r="BH403" i="2"/>
  <c r="BG403" i="2"/>
  <c r="BF403" i="2"/>
  <c r="T403" i="2"/>
  <c r="R403" i="2"/>
  <c r="P403" i="2"/>
  <c r="BI399" i="2"/>
  <c r="BH399" i="2"/>
  <c r="BG399" i="2"/>
  <c r="BF399" i="2"/>
  <c r="T399" i="2"/>
  <c r="R399" i="2"/>
  <c r="P399" i="2"/>
  <c r="BI395" i="2"/>
  <c r="BH395" i="2"/>
  <c r="BG395" i="2"/>
  <c r="BF395" i="2"/>
  <c r="T395" i="2"/>
  <c r="R395" i="2"/>
  <c r="P395" i="2"/>
  <c r="BI391" i="2"/>
  <c r="BH391" i="2"/>
  <c r="BG391" i="2"/>
  <c r="BF391" i="2"/>
  <c r="T391" i="2"/>
  <c r="R391" i="2"/>
  <c r="P391" i="2"/>
  <c r="BI387" i="2"/>
  <c r="BH387" i="2"/>
  <c r="BG387" i="2"/>
  <c r="BF387" i="2"/>
  <c r="T387" i="2"/>
  <c r="R387" i="2"/>
  <c r="P387" i="2"/>
  <c r="BI385" i="2"/>
  <c r="BH385" i="2"/>
  <c r="BG385" i="2"/>
  <c r="BF385" i="2"/>
  <c r="T385" i="2"/>
  <c r="R385" i="2"/>
  <c r="P385" i="2"/>
  <c r="BI374" i="2"/>
  <c r="BH374" i="2"/>
  <c r="BG374" i="2"/>
  <c r="BF374" i="2"/>
  <c r="T374" i="2"/>
  <c r="R374" i="2"/>
  <c r="P374" i="2"/>
  <c r="BI372" i="2"/>
  <c r="BH372" i="2"/>
  <c r="BG372" i="2"/>
  <c r="BF372" i="2"/>
  <c r="T372" i="2"/>
  <c r="R372" i="2"/>
  <c r="P372" i="2"/>
  <c r="BI371" i="2"/>
  <c r="BH371" i="2"/>
  <c r="BG371" i="2"/>
  <c r="BF371" i="2"/>
  <c r="T371" i="2"/>
  <c r="R371" i="2"/>
  <c r="P371" i="2"/>
  <c r="BI370" i="2"/>
  <c r="BH370" i="2"/>
  <c r="BG370" i="2"/>
  <c r="BF370" i="2"/>
  <c r="T370" i="2"/>
  <c r="R370" i="2"/>
  <c r="P370" i="2"/>
  <c r="BI366" i="2"/>
  <c r="BH366" i="2"/>
  <c r="BG366" i="2"/>
  <c r="BF366" i="2"/>
  <c r="T366" i="2"/>
  <c r="R366" i="2"/>
  <c r="P366" i="2"/>
  <c r="BI364" i="2"/>
  <c r="BH364" i="2"/>
  <c r="BG364" i="2"/>
  <c r="BF364" i="2"/>
  <c r="T364" i="2"/>
  <c r="R364" i="2"/>
  <c r="P364" i="2"/>
  <c r="BI362" i="2"/>
  <c r="BH362" i="2"/>
  <c r="BG362" i="2"/>
  <c r="BF362" i="2"/>
  <c r="T362" i="2"/>
  <c r="R362" i="2"/>
  <c r="P362" i="2"/>
  <c r="BI360" i="2"/>
  <c r="BH360" i="2"/>
  <c r="BG360" i="2"/>
  <c r="BF360" i="2"/>
  <c r="T360" i="2"/>
  <c r="R360" i="2"/>
  <c r="P360" i="2"/>
  <c r="BI358" i="2"/>
  <c r="BH358" i="2"/>
  <c r="BG358" i="2"/>
  <c r="BF358" i="2"/>
  <c r="T358" i="2"/>
  <c r="R358" i="2"/>
  <c r="P358" i="2"/>
  <c r="BI356" i="2"/>
  <c r="BH356" i="2"/>
  <c r="BG356" i="2"/>
  <c r="BF356" i="2"/>
  <c r="T356" i="2"/>
  <c r="R356" i="2"/>
  <c r="P356" i="2"/>
  <c r="BI348" i="2"/>
  <c r="BH348" i="2"/>
  <c r="BG348" i="2"/>
  <c r="BF348" i="2"/>
  <c r="T348" i="2"/>
  <c r="R348" i="2"/>
  <c r="P348" i="2"/>
  <c r="BI346" i="2"/>
  <c r="BH346" i="2"/>
  <c r="BG346" i="2"/>
  <c r="BF346" i="2"/>
  <c r="T346" i="2"/>
  <c r="R346" i="2"/>
  <c r="P346" i="2"/>
  <c r="BI345" i="2"/>
  <c r="BH345" i="2"/>
  <c r="BG345" i="2"/>
  <c r="BF345" i="2"/>
  <c r="T345" i="2"/>
  <c r="R345" i="2"/>
  <c r="P345" i="2"/>
  <c r="BI343" i="2"/>
  <c r="BH343" i="2"/>
  <c r="BG343" i="2"/>
  <c r="BF343" i="2"/>
  <c r="T343" i="2"/>
  <c r="R343" i="2"/>
  <c r="P343" i="2"/>
  <c r="BI341" i="2"/>
  <c r="BH341" i="2"/>
  <c r="BG341" i="2"/>
  <c r="BF341" i="2"/>
  <c r="T341" i="2"/>
  <c r="R341" i="2"/>
  <c r="P341" i="2"/>
  <c r="BI339" i="2"/>
  <c r="BH339" i="2"/>
  <c r="BG339" i="2"/>
  <c r="BF339" i="2"/>
  <c r="T339" i="2"/>
  <c r="R339" i="2"/>
  <c r="P339" i="2"/>
  <c r="BI337" i="2"/>
  <c r="BH337" i="2"/>
  <c r="BG337" i="2"/>
  <c r="BF337" i="2"/>
  <c r="T337" i="2"/>
  <c r="R337" i="2"/>
  <c r="P337" i="2"/>
  <c r="BI335" i="2"/>
  <c r="BH335" i="2"/>
  <c r="BG335" i="2"/>
  <c r="BF335" i="2"/>
  <c r="T335" i="2"/>
  <c r="R335" i="2"/>
  <c r="P335" i="2"/>
  <c r="BI332" i="2"/>
  <c r="BH332" i="2"/>
  <c r="BG332" i="2"/>
  <c r="BF332" i="2"/>
  <c r="T332" i="2"/>
  <c r="R332" i="2"/>
  <c r="P332" i="2"/>
  <c r="BI328" i="2"/>
  <c r="BH328" i="2"/>
  <c r="BG328" i="2"/>
  <c r="BF328" i="2"/>
  <c r="T328" i="2"/>
  <c r="R328" i="2"/>
  <c r="P328" i="2"/>
  <c r="BI325" i="2"/>
  <c r="BH325" i="2"/>
  <c r="BG325" i="2"/>
  <c r="BF325" i="2"/>
  <c r="T325" i="2"/>
  <c r="R325" i="2"/>
  <c r="P325" i="2"/>
  <c r="BI323" i="2"/>
  <c r="BH323" i="2"/>
  <c r="BG323" i="2"/>
  <c r="BF323" i="2"/>
  <c r="T323" i="2"/>
  <c r="R323" i="2"/>
  <c r="P323" i="2"/>
  <c r="BI318" i="2"/>
  <c r="BH318" i="2"/>
  <c r="BG318" i="2"/>
  <c r="BF318" i="2"/>
  <c r="T318" i="2"/>
  <c r="R318" i="2"/>
  <c r="P318" i="2"/>
  <c r="BI316" i="2"/>
  <c r="BH316" i="2"/>
  <c r="BG316" i="2"/>
  <c r="BF316" i="2"/>
  <c r="T316" i="2"/>
  <c r="R316" i="2"/>
  <c r="P316" i="2"/>
  <c r="BI314" i="2"/>
  <c r="BH314" i="2"/>
  <c r="BG314" i="2"/>
  <c r="BF314" i="2"/>
  <c r="T314" i="2"/>
  <c r="R314" i="2"/>
  <c r="P314" i="2"/>
  <c r="BI310" i="2"/>
  <c r="BH310" i="2"/>
  <c r="BG310" i="2"/>
  <c r="BF310" i="2"/>
  <c r="T310" i="2"/>
  <c r="R310" i="2"/>
  <c r="P310" i="2"/>
  <c r="BI306" i="2"/>
  <c r="BH306" i="2"/>
  <c r="BG306" i="2"/>
  <c r="BF306" i="2"/>
  <c r="T306" i="2"/>
  <c r="R306" i="2"/>
  <c r="P306" i="2"/>
  <c r="BI304" i="2"/>
  <c r="BH304" i="2"/>
  <c r="BG304" i="2"/>
  <c r="BF304" i="2"/>
  <c r="T304" i="2"/>
  <c r="R304" i="2"/>
  <c r="P304" i="2"/>
  <c r="BI303" i="2"/>
  <c r="BH303" i="2"/>
  <c r="BG303" i="2"/>
  <c r="BF303" i="2"/>
  <c r="T303" i="2"/>
  <c r="R303" i="2"/>
  <c r="P303" i="2"/>
  <c r="BI301" i="2"/>
  <c r="BH301" i="2"/>
  <c r="BG301" i="2"/>
  <c r="BF301" i="2"/>
  <c r="T301" i="2"/>
  <c r="R301" i="2"/>
  <c r="P301" i="2"/>
  <c r="BI298" i="2"/>
  <c r="BH298" i="2"/>
  <c r="BG298" i="2"/>
  <c r="BF298" i="2"/>
  <c r="T298" i="2"/>
  <c r="R298" i="2"/>
  <c r="P298" i="2"/>
  <c r="BI294" i="2"/>
  <c r="BH294" i="2"/>
  <c r="BG294" i="2"/>
  <c r="BF294" i="2"/>
  <c r="T294" i="2"/>
  <c r="R294" i="2"/>
  <c r="P294" i="2"/>
  <c r="BI292" i="2"/>
  <c r="BH292" i="2"/>
  <c r="BG292" i="2"/>
  <c r="BF292" i="2"/>
  <c r="T292" i="2"/>
  <c r="R292" i="2"/>
  <c r="P292" i="2"/>
  <c r="BI290" i="2"/>
  <c r="BH290" i="2"/>
  <c r="BG290" i="2"/>
  <c r="BF290" i="2"/>
  <c r="T290" i="2"/>
  <c r="R290" i="2"/>
  <c r="P290" i="2"/>
  <c r="BI288" i="2"/>
  <c r="BH288" i="2"/>
  <c r="BG288" i="2"/>
  <c r="BF288" i="2"/>
  <c r="T288" i="2"/>
  <c r="R288" i="2"/>
  <c r="P288" i="2"/>
  <c r="BI284" i="2"/>
  <c r="BH284" i="2"/>
  <c r="BG284" i="2"/>
  <c r="BF284" i="2"/>
  <c r="T284" i="2"/>
  <c r="R284" i="2"/>
  <c r="P284" i="2"/>
  <c r="BI282" i="2"/>
  <c r="BH282" i="2"/>
  <c r="BG282" i="2"/>
  <c r="BF282" i="2"/>
  <c r="T282" i="2"/>
  <c r="R282" i="2"/>
  <c r="P282" i="2"/>
  <c r="BI281" i="2"/>
  <c r="BH281" i="2"/>
  <c r="BG281" i="2"/>
  <c r="BF281" i="2"/>
  <c r="T281" i="2"/>
  <c r="R281" i="2"/>
  <c r="P281" i="2"/>
  <c r="BI276" i="2"/>
  <c r="BH276" i="2"/>
  <c r="BG276" i="2"/>
  <c r="BF276" i="2"/>
  <c r="T276" i="2"/>
  <c r="R276" i="2"/>
  <c r="P276" i="2"/>
  <c r="BI275" i="2"/>
  <c r="BH275" i="2"/>
  <c r="BG275" i="2"/>
  <c r="BF275" i="2"/>
  <c r="T275" i="2"/>
  <c r="R275" i="2"/>
  <c r="P275" i="2"/>
  <c r="BI274" i="2"/>
  <c r="BH274" i="2"/>
  <c r="BG274" i="2"/>
  <c r="BF274" i="2"/>
  <c r="T274" i="2"/>
  <c r="R274" i="2"/>
  <c r="P274" i="2"/>
  <c r="BI273" i="2"/>
  <c r="BH273" i="2"/>
  <c r="BG273" i="2"/>
  <c r="BF273" i="2"/>
  <c r="T273" i="2"/>
  <c r="R273" i="2"/>
  <c r="P273" i="2"/>
  <c r="BI272" i="2"/>
  <c r="BH272" i="2"/>
  <c r="BG272" i="2"/>
  <c r="BF272" i="2"/>
  <c r="T272" i="2"/>
  <c r="R272" i="2"/>
  <c r="P272" i="2"/>
  <c r="BI271" i="2"/>
  <c r="BH271" i="2"/>
  <c r="BG271" i="2"/>
  <c r="BF271" i="2"/>
  <c r="T271" i="2"/>
  <c r="R271" i="2"/>
  <c r="P271" i="2"/>
  <c r="BI270" i="2"/>
  <c r="BH270" i="2"/>
  <c r="BG270" i="2"/>
  <c r="BF270" i="2"/>
  <c r="T270" i="2"/>
  <c r="R270" i="2"/>
  <c r="P270" i="2"/>
  <c r="BI268" i="2"/>
  <c r="BH268" i="2"/>
  <c r="BG268" i="2"/>
  <c r="BF268" i="2"/>
  <c r="T268" i="2"/>
  <c r="R268" i="2"/>
  <c r="P268" i="2"/>
  <c r="BI266" i="2"/>
  <c r="BH266" i="2"/>
  <c r="BG266" i="2"/>
  <c r="BF266" i="2"/>
  <c r="T266" i="2"/>
  <c r="R266" i="2"/>
  <c r="P266" i="2"/>
  <c r="BI262" i="2"/>
  <c r="BH262" i="2"/>
  <c r="BG262" i="2"/>
  <c r="BF262" i="2"/>
  <c r="T262" i="2"/>
  <c r="R262" i="2"/>
  <c r="P262" i="2"/>
  <c r="BI258" i="2"/>
  <c r="BH258" i="2"/>
  <c r="BG258" i="2"/>
  <c r="BF258" i="2"/>
  <c r="T258" i="2"/>
  <c r="R258" i="2"/>
  <c r="P258" i="2"/>
  <c r="BI256" i="2"/>
  <c r="BH256" i="2"/>
  <c r="BG256" i="2"/>
  <c r="BF256" i="2"/>
  <c r="T256" i="2"/>
  <c r="R256" i="2"/>
  <c r="P256" i="2"/>
  <c r="BI253" i="2"/>
  <c r="BH253" i="2"/>
  <c r="BG253" i="2"/>
  <c r="BF253" i="2"/>
  <c r="T253" i="2"/>
  <c r="R253" i="2"/>
  <c r="P253" i="2"/>
  <c r="BI250" i="2"/>
  <c r="BH250" i="2"/>
  <c r="BG250" i="2"/>
  <c r="BF250" i="2"/>
  <c r="T250" i="2"/>
  <c r="R250" i="2"/>
  <c r="P250" i="2"/>
  <c r="BI246" i="2"/>
  <c r="BH246" i="2"/>
  <c r="BG246" i="2"/>
  <c r="BF246" i="2"/>
  <c r="T246" i="2"/>
  <c r="R246" i="2"/>
  <c r="P246" i="2"/>
  <c r="BI244" i="2"/>
  <c r="BH244" i="2"/>
  <c r="BG244" i="2"/>
  <c r="BF244" i="2"/>
  <c r="T244" i="2"/>
  <c r="R244" i="2"/>
  <c r="P244" i="2"/>
  <c r="BI240" i="2"/>
  <c r="BH240" i="2"/>
  <c r="BG240" i="2"/>
  <c r="BF240" i="2"/>
  <c r="T240" i="2"/>
  <c r="R240" i="2"/>
  <c r="P240" i="2"/>
  <c r="BI237" i="2"/>
  <c r="BH237" i="2"/>
  <c r="BG237" i="2"/>
  <c r="BF237" i="2"/>
  <c r="T237" i="2"/>
  <c r="T236" i="2"/>
  <c r="R237" i="2"/>
  <c r="R236" i="2" s="1"/>
  <c r="P237" i="2"/>
  <c r="P236" i="2"/>
  <c r="BI235" i="2"/>
  <c r="BH235" i="2"/>
  <c r="BG235" i="2"/>
  <c r="BF235" i="2"/>
  <c r="T235" i="2"/>
  <c r="R235" i="2"/>
  <c r="P235" i="2"/>
  <c r="BI233" i="2"/>
  <c r="BH233" i="2"/>
  <c r="BG233" i="2"/>
  <c r="BF233" i="2"/>
  <c r="T233" i="2"/>
  <c r="R233" i="2"/>
  <c r="P233" i="2"/>
  <c r="BI232" i="2"/>
  <c r="BH232" i="2"/>
  <c r="BG232" i="2"/>
  <c r="BF232" i="2"/>
  <c r="T232" i="2"/>
  <c r="R232" i="2"/>
  <c r="P232" i="2"/>
  <c r="BI231" i="2"/>
  <c r="BH231" i="2"/>
  <c r="BG231" i="2"/>
  <c r="BF231" i="2"/>
  <c r="T231" i="2"/>
  <c r="R231" i="2"/>
  <c r="P231" i="2"/>
  <c r="BI220" i="2"/>
  <c r="BH220" i="2"/>
  <c r="BG220" i="2"/>
  <c r="BF220" i="2"/>
  <c r="T220" i="2"/>
  <c r="R220" i="2"/>
  <c r="P220" i="2"/>
  <c r="BI218" i="2"/>
  <c r="BH218" i="2"/>
  <c r="BG218" i="2"/>
  <c r="BF218" i="2"/>
  <c r="T218" i="2"/>
  <c r="R218" i="2"/>
  <c r="P218" i="2"/>
  <c r="BI216" i="2"/>
  <c r="BH216" i="2"/>
  <c r="BG216" i="2"/>
  <c r="BF216" i="2"/>
  <c r="T216" i="2"/>
  <c r="R216" i="2"/>
  <c r="P216" i="2"/>
  <c r="BI214" i="2"/>
  <c r="BH214" i="2"/>
  <c r="BG214" i="2"/>
  <c r="BF214" i="2"/>
  <c r="T214" i="2"/>
  <c r="R214" i="2"/>
  <c r="P214" i="2"/>
  <c r="BI212" i="2"/>
  <c r="BH212" i="2"/>
  <c r="BG212" i="2"/>
  <c r="BF212" i="2"/>
  <c r="T212" i="2"/>
  <c r="R212" i="2"/>
  <c r="P212" i="2"/>
  <c r="BI210" i="2"/>
  <c r="BH210" i="2"/>
  <c r="BG210" i="2"/>
  <c r="BF210" i="2"/>
  <c r="T210" i="2"/>
  <c r="R210" i="2"/>
  <c r="P210" i="2"/>
  <c r="BI208" i="2"/>
  <c r="BH208" i="2"/>
  <c r="BG208" i="2"/>
  <c r="BF208" i="2"/>
  <c r="T208" i="2"/>
  <c r="R208" i="2"/>
  <c r="P208" i="2"/>
  <c r="BI206" i="2"/>
  <c r="BH206" i="2"/>
  <c r="BG206" i="2"/>
  <c r="BF206" i="2"/>
  <c r="T206" i="2"/>
  <c r="R206" i="2"/>
  <c r="P206" i="2"/>
  <c r="BI202" i="2"/>
  <c r="BH202" i="2"/>
  <c r="BG202" i="2"/>
  <c r="BF202" i="2"/>
  <c r="T202" i="2"/>
  <c r="R202" i="2"/>
  <c r="P202" i="2"/>
  <c r="BI198" i="2"/>
  <c r="BH198" i="2"/>
  <c r="BG198" i="2"/>
  <c r="BF198" i="2"/>
  <c r="T198" i="2"/>
  <c r="R198" i="2"/>
  <c r="P198" i="2"/>
  <c r="BI196" i="2"/>
  <c r="BH196" i="2"/>
  <c r="BG196" i="2"/>
  <c r="BF196" i="2"/>
  <c r="T196" i="2"/>
  <c r="R196" i="2"/>
  <c r="P196" i="2"/>
  <c r="BI194" i="2"/>
  <c r="BH194" i="2"/>
  <c r="BG194" i="2"/>
  <c r="BF194" i="2"/>
  <c r="T194" i="2"/>
  <c r="R194" i="2"/>
  <c r="P194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4" i="2"/>
  <c r="BH184" i="2"/>
  <c r="BG184" i="2"/>
  <c r="BF184" i="2"/>
  <c r="T184" i="2"/>
  <c r="R184" i="2"/>
  <c r="P184" i="2"/>
  <c r="BI179" i="2"/>
  <c r="BH179" i="2"/>
  <c r="BG179" i="2"/>
  <c r="BF179" i="2"/>
  <c r="T179" i="2"/>
  <c r="R179" i="2"/>
  <c r="P179" i="2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60" i="2"/>
  <c r="BH160" i="2"/>
  <c r="BG160" i="2"/>
  <c r="BF160" i="2"/>
  <c r="T160" i="2"/>
  <c r="R160" i="2"/>
  <c r="P160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J128" i="2"/>
  <c r="J127" i="2"/>
  <c r="F127" i="2"/>
  <c r="F125" i="2"/>
  <c r="E123" i="2"/>
  <c r="J92" i="2"/>
  <c r="J91" i="2"/>
  <c r="F91" i="2"/>
  <c r="F89" i="2"/>
  <c r="E87" i="2"/>
  <c r="J18" i="2"/>
  <c r="E18" i="2"/>
  <c r="F128" i="2"/>
  <c r="J17" i="2"/>
  <c r="J12" i="2"/>
  <c r="J125" i="2"/>
  <c r="E7" i="2"/>
  <c r="E121" i="2" s="1"/>
  <c r="L90" i="1"/>
  <c r="AM90" i="1"/>
  <c r="AM89" i="1"/>
  <c r="L89" i="1"/>
  <c r="AM87" i="1"/>
  <c r="L87" i="1"/>
  <c r="L85" i="1"/>
  <c r="L84" i="1"/>
  <c r="BK179" i="2"/>
  <c r="BK173" i="2"/>
  <c r="BK160" i="2"/>
  <c r="J154" i="2"/>
  <c r="BK150" i="2"/>
  <c r="BK145" i="2"/>
  <c r="J138" i="2"/>
  <c r="BK135" i="2"/>
  <c r="J134" i="2"/>
  <c r="J403" i="2"/>
  <c r="J391" i="2"/>
  <c r="J385" i="2"/>
  <c r="J372" i="2"/>
  <c r="J370" i="2"/>
  <c r="J364" i="2"/>
  <c r="BK360" i="2"/>
  <c r="J356" i="2"/>
  <c r="J346" i="2"/>
  <c r="BK343" i="2"/>
  <c r="J339" i="2"/>
  <c r="J332" i="2"/>
  <c r="J325" i="2"/>
  <c r="J318" i="2"/>
  <c r="J314" i="2"/>
  <c r="J306" i="2"/>
  <c r="J303" i="2"/>
  <c r="J298" i="2"/>
  <c r="BK292" i="2"/>
  <c r="BK290" i="2"/>
  <c r="J282" i="2"/>
  <c r="BK276" i="2"/>
  <c r="J274" i="2"/>
  <c r="BK272" i="2"/>
  <c r="J270" i="2"/>
  <c r="J266" i="2"/>
  <c r="BK258" i="2"/>
  <c r="BK253" i="2"/>
  <c r="BK244" i="2"/>
  <c r="J237" i="2"/>
  <c r="J233" i="2"/>
  <c r="BK232" i="2"/>
  <c r="BK218" i="2"/>
  <c r="BK214" i="2"/>
  <c r="J210" i="2"/>
  <c r="J187" i="2"/>
  <c r="BK184" i="2"/>
  <c r="BK177" i="2"/>
  <c r="J173" i="2"/>
  <c r="J160" i="2"/>
  <c r="BK154" i="2"/>
  <c r="J150" i="2"/>
  <c r="J145" i="2"/>
  <c r="BK138" i="2"/>
  <c r="J135" i="2"/>
  <c r="AS94" i="1"/>
  <c r="J383" i="3"/>
  <c r="J380" i="3"/>
  <c r="J378" i="3"/>
  <c r="BK376" i="3"/>
  <c r="BK374" i="3"/>
  <c r="J370" i="3"/>
  <c r="BK368" i="3"/>
  <c r="BK366" i="3"/>
  <c r="BK364" i="3"/>
  <c r="J361" i="3"/>
  <c r="BK355" i="3"/>
  <c r="J350" i="3"/>
  <c r="BK342" i="3"/>
  <c r="J338" i="3"/>
  <c r="J329" i="3"/>
  <c r="BK327" i="3"/>
  <c r="BK323" i="3"/>
  <c r="BK321" i="3"/>
  <c r="BK319" i="3"/>
  <c r="BK318" i="3"/>
  <c r="J315" i="3"/>
  <c r="BK312" i="3"/>
  <c r="BK310" i="3"/>
  <c r="J308" i="3"/>
  <c r="J307" i="3"/>
  <c r="J302" i="3"/>
  <c r="BK299" i="3"/>
  <c r="BK295" i="3"/>
  <c r="J291" i="3"/>
  <c r="BK289" i="3"/>
  <c r="J281" i="3"/>
  <c r="J269" i="3"/>
  <c r="BK265" i="3"/>
  <c r="BK263" i="3"/>
  <c r="J261" i="3"/>
  <c r="J257" i="3"/>
  <c r="J254" i="3"/>
  <c r="J252" i="3"/>
  <c r="BK246" i="3"/>
  <c r="BK242" i="3"/>
  <c r="BK240" i="3"/>
  <c r="BK233" i="3"/>
  <c r="J231" i="3"/>
  <c r="J225" i="3"/>
  <c r="BK221" i="3"/>
  <c r="BK217" i="3"/>
  <c r="J210" i="3"/>
  <c r="BK207" i="3"/>
  <c r="J204" i="3"/>
  <c r="BK202" i="3"/>
  <c r="BK187" i="3"/>
  <c r="BK183" i="3"/>
  <c r="J182" i="3"/>
  <c r="BK178" i="3"/>
  <c r="J177" i="3"/>
  <c r="BK175" i="3"/>
  <c r="BK173" i="3"/>
  <c r="J171" i="3"/>
  <c r="BK169" i="3"/>
  <c r="J167" i="3"/>
  <c r="BK165" i="3"/>
  <c r="J163" i="3"/>
  <c r="BK157" i="3"/>
  <c r="BK150" i="3"/>
  <c r="J144" i="3"/>
  <c r="BK137" i="3"/>
  <c r="J389" i="3"/>
  <c r="J374" i="3"/>
  <c r="J372" i="3"/>
  <c r="J369" i="3"/>
  <c r="BK367" i="3"/>
  <c r="J365" i="3"/>
  <c r="BK363" i="3"/>
  <c r="J362" i="3"/>
  <c r="J360" i="3"/>
  <c r="J351" i="3"/>
  <c r="J342" i="3"/>
  <c r="BK338" i="3"/>
  <c r="BK329" i="3"/>
  <c r="J325" i="3"/>
  <c r="J323" i="3"/>
  <c r="J321" i="3"/>
  <c r="J318" i="3"/>
  <c r="BK315" i="3"/>
  <c r="BK314" i="3"/>
  <c r="J311" i="3"/>
  <c r="J309" i="3"/>
  <c r="J306" i="3"/>
  <c r="BK300" i="3"/>
  <c r="J298" i="3"/>
  <c r="J292" i="3"/>
  <c r="BK291" i="3"/>
  <c r="J285" i="3"/>
  <c r="J277" i="3"/>
  <c r="BK269" i="3"/>
  <c r="J265" i="3"/>
  <c r="J263" i="3"/>
  <c r="BK261" i="3"/>
  <c r="BK258" i="3"/>
  <c r="J253" i="3"/>
  <c r="BK249" i="3"/>
  <c r="J242" i="3"/>
  <c r="J240" i="3"/>
  <c r="J239" i="3"/>
  <c r="J233" i="3"/>
  <c r="J228" i="3"/>
  <c r="J221" i="3"/>
  <c r="J217" i="3"/>
  <c r="J213" i="3"/>
  <c r="BK208" i="3"/>
  <c r="BK204" i="3"/>
  <c r="J202" i="3"/>
  <c r="J187" i="3"/>
  <c r="BK179" i="3"/>
  <c r="J176" i="3"/>
  <c r="J174" i="3"/>
  <c r="J173" i="3"/>
  <c r="BK171" i="3"/>
  <c r="J169" i="3"/>
  <c r="BK166" i="3"/>
  <c r="J164" i="3"/>
  <c r="BK159" i="3"/>
  <c r="J157" i="3"/>
  <c r="J150" i="3"/>
  <c r="BK144" i="3"/>
  <c r="J136" i="3"/>
  <c r="J164" i="4"/>
  <c r="BK161" i="4"/>
  <c r="J159" i="4"/>
  <c r="BK157" i="4"/>
  <c r="J155" i="4"/>
  <c r="J154" i="4"/>
  <c r="J153" i="4"/>
  <c r="J151" i="4"/>
  <c r="BK149" i="4"/>
  <c r="BK147" i="4"/>
  <c r="BK145" i="4"/>
  <c r="J142" i="4"/>
  <c r="J140" i="4"/>
  <c r="J138" i="4"/>
  <c r="J136" i="4"/>
  <c r="J134" i="4"/>
  <c r="J133" i="4"/>
  <c r="BK130" i="4"/>
  <c r="BK129" i="4"/>
  <c r="J127" i="4"/>
  <c r="J124" i="4"/>
  <c r="J163" i="4"/>
  <c r="J160" i="4"/>
  <c r="BK158" i="4"/>
  <c r="J152" i="4"/>
  <c r="J149" i="4"/>
  <c r="J147" i="4"/>
  <c r="J145" i="4"/>
  <c r="BK142" i="4"/>
  <c r="BK140" i="4"/>
  <c r="BK138" i="4"/>
  <c r="BK135" i="4"/>
  <c r="BK134" i="4"/>
  <c r="BK127" i="4"/>
  <c r="BK124" i="4"/>
  <c r="J234" i="5"/>
  <c r="J231" i="5"/>
  <c r="J229" i="5"/>
  <c r="BK227" i="5"/>
  <c r="J224" i="5"/>
  <c r="J222" i="5"/>
  <c r="BK220" i="5"/>
  <c r="J218" i="5"/>
  <c r="BK216" i="5"/>
  <c r="BK213" i="5"/>
  <c r="J211" i="5"/>
  <c r="J210" i="5"/>
  <c r="BK208" i="5"/>
  <c r="J206" i="5"/>
  <c r="BK204" i="5"/>
  <c r="J202" i="5"/>
  <c r="J199" i="5"/>
  <c r="J197" i="5"/>
  <c r="BK193" i="5"/>
  <c r="BK192" i="5"/>
  <c r="BK191" i="5"/>
  <c r="J190" i="5"/>
  <c r="J189" i="5"/>
  <c r="BK188" i="5"/>
  <c r="BK187" i="5"/>
  <c r="BK186" i="5"/>
  <c r="J185" i="5"/>
  <c r="J184" i="5"/>
  <c r="J183" i="5"/>
  <c r="BK182" i="5"/>
  <c r="BK181" i="5"/>
  <c r="BK180" i="5"/>
  <c r="J179" i="5"/>
  <c r="BK178" i="5"/>
  <c r="BK177" i="5"/>
  <c r="BK176" i="5"/>
  <c r="BK175" i="5"/>
  <c r="BK174" i="5"/>
  <c r="BK172" i="5"/>
  <c r="BK168" i="5"/>
  <c r="BK166" i="5"/>
  <c r="J165" i="5"/>
  <c r="J164" i="5"/>
  <c r="J162" i="5"/>
  <c r="J161" i="5"/>
  <c r="BK158" i="5"/>
  <c r="BK156" i="5"/>
  <c r="J154" i="5"/>
  <c r="BK152" i="5"/>
  <c r="BK150" i="5"/>
  <c r="J148" i="5"/>
  <c r="J146" i="5"/>
  <c r="J143" i="5"/>
  <c r="J142" i="5"/>
  <c r="J140" i="5"/>
  <c r="BK138" i="5"/>
  <c r="J136" i="5"/>
  <c r="BK134" i="5"/>
  <c r="J132" i="5"/>
  <c r="J129" i="5"/>
  <c r="BK128" i="5"/>
  <c r="J126" i="5"/>
  <c r="BK124" i="5"/>
  <c r="J235" i="5"/>
  <c r="BK233" i="5"/>
  <c r="BK229" i="5"/>
  <c r="J228" i="5"/>
  <c r="BK226" i="5"/>
  <c r="J223" i="5"/>
  <c r="BK221" i="5"/>
  <c r="BK219" i="5"/>
  <c r="J217" i="5"/>
  <c r="BK214" i="5"/>
  <c r="J213" i="5"/>
  <c r="BK211" i="5"/>
  <c r="J209" i="5"/>
  <c r="J207" i="5"/>
  <c r="BK205" i="5"/>
  <c r="BK202" i="5"/>
  <c r="J200" i="5"/>
  <c r="BK198" i="5"/>
  <c r="BK196" i="5"/>
  <c r="BK195" i="5"/>
  <c r="BK194" i="5"/>
  <c r="J192" i="5"/>
  <c r="BK190" i="5"/>
  <c r="J188" i="5"/>
  <c r="J186" i="5"/>
  <c r="BK184" i="5"/>
  <c r="J182" i="5"/>
  <c r="J180" i="5"/>
  <c r="J178" i="5"/>
  <c r="J176" i="5"/>
  <c r="J174" i="5"/>
  <c r="J172" i="5"/>
  <c r="J170" i="5"/>
  <c r="J168" i="5"/>
  <c r="J166" i="5"/>
  <c r="J163" i="5"/>
  <c r="BK160" i="5"/>
  <c r="J158" i="5"/>
  <c r="J156" i="5"/>
  <c r="BK154" i="5"/>
  <c r="J152" i="5"/>
  <c r="J149" i="5"/>
  <c r="J147" i="5"/>
  <c r="J145" i="5"/>
  <c r="BK143" i="5"/>
  <c r="BK141" i="5"/>
  <c r="BK139" i="5"/>
  <c r="J137" i="5"/>
  <c r="BK135" i="5"/>
  <c r="BK133" i="5"/>
  <c r="J131" i="5"/>
  <c r="BK129" i="5"/>
  <c r="BK127" i="5"/>
  <c r="J124" i="5"/>
  <c r="BK204" i="6"/>
  <c r="J204" i="6"/>
  <c r="BK203" i="6"/>
  <c r="BK202" i="6"/>
  <c r="BK201" i="6"/>
  <c r="BK200" i="6"/>
  <c r="J198" i="6"/>
  <c r="J196" i="6"/>
  <c r="BK193" i="6"/>
  <c r="J192" i="6"/>
  <c r="J187" i="6"/>
  <c r="J185" i="6"/>
  <c r="J183" i="6"/>
  <c r="J181" i="6"/>
  <c r="J178" i="6"/>
  <c r="J176" i="6"/>
  <c r="BK175" i="6"/>
  <c r="BK172" i="6"/>
  <c r="J170" i="6"/>
  <c r="BK168" i="6"/>
  <c r="BK166" i="6"/>
  <c r="BK164" i="6"/>
  <c r="BK162" i="6"/>
  <c r="J160" i="6"/>
  <c r="BK157" i="6"/>
  <c r="BK155" i="6"/>
  <c r="BK153" i="6"/>
  <c r="J151" i="6"/>
  <c r="BK149" i="6"/>
  <c r="BK147" i="6"/>
  <c r="J145" i="6"/>
  <c r="BK143" i="6"/>
  <c r="BK141" i="6"/>
  <c r="BK138" i="6"/>
  <c r="BK134" i="6"/>
  <c r="BK132" i="6"/>
  <c r="J131" i="6"/>
  <c r="J129" i="6"/>
  <c r="BK127" i="6"/>
  <c r="J125" i="6"/>
  <c r="BK199" i="6"/>
  <c r="BK197" i="6"/>
  <c r="BK195" i="6"/>
  <c r="J193" i="6"/>
  <c r="BK191" i="6"/>
  <c r="BK190" i="6"/>
  <c r="J188" i="6"/>
  <c r="J186" i="6"/>
  <c r="BK184" i="6"/>
  <c r="BK182" i="6"/>
  <c r="J180" i="6"/>
  <c r="BK178" i="6"/>
  <c r="BK176" i="6"/>
  <c r="BK173" i="6"/>
  <c r="BK171" i="6"/>
  <c r="J169" i="6"/>
  <c r="J167" i="6"/>
  <c r="BK165" i="6"/>
  <c r="BK163" i="6"/>
  <c r="BK160" i="6"/>
  <c r="J157" i="6"/>
  <c r="J155" i="6"/>
  <c r="J153" i="6"/>
  <c r="BK151" i="6"/>
  <c r="J149" i="6"/>
  <c r="J147" i="6"/>
  <c r="BK145" i="6"/>
  <c r="J142" i="6"/>
  <c r="J139" i="6"/>
  <c r="J137" i="6"/>
  <c r="J136" i="6"/>
  <c r="J134" i="6"/>
  <c r="BK131" i="6"/>
  <c r="BK129" i="6"/>
  <c r="J399" i="2"/>
  <c r="BK395" i="2"/>
  <c r="BK391" i="2"/>
  <c r="BK387" i="2"/>
  <c r="BK385" i="2"/>
  <c r="BK374" i="2"/>
  <c r="BK372" i="2"/>
  <c r="BK371" i="2"/>
  <c r="BK370" i="2"/>
  <c r="J366" i="2"/>
  <c r="BK364" i="2"/>
  <c r="J362" i="2"/>
  <c r="J360" i="2"/>
  <c r="BK358" i="2"/>
  <c r="BK356" i="2"/>
  <c r="BK348" i="2"/>
  <c r="BK346" i="2"/>
  <c r="J345" i="2"/>
  <c r="J343" i="2"/>
  <c r="BK341" i="2"/>
  <c r="BK339" i="2"/>
  <c r="BK337" i="2"/>
  <c r="BK335" i="2"/>
  <c r="J335" i="2"/>
  <c r="BK332" i="2"/>
  <c r="BK328" i="2"/>
  <c r="BK325" i="2"/>
  <c r="J323" i="2"/>
  <c r="BK318" i="2"/>
  <c r="BK316" i="2"/>
  <c r="BK314" i="2"/>
  <c r="J310" i="2"/>
  <c r="BK306" i="2"/>
  <c r="J304" i="2"/>
  <c r="BK303" i="2"/>
  <c r="J301" i="2"/>
  <c r="BK298" i="2"/>
  <c r="BK294" i="2"/>
  <c r="J292" i="2"/>
  <c r="J290" i="2"/>
  <c r="BK288" i="2"/>
  <c r="J284" i="2"/>
  <c r="BK282" i="2"/>
  <c r="J281" i="2"/>
  <c r="J276" i="2"/>
  <c r="J275" i="2"/>
  <c r="BK274" i="2"/>
  <c r="J273" i="2"/>
  <c r="J272" i="2"/>
  <c r="BK271" i="2"/>
  <c r="BK270" i="2"/>
  <c r="J268" i="2"/>
  <c r="BK266" i="2"/>
  <c r="BK262" i="2"/>
  <c r="J258" i="2"/>
  <c r="BK256" i="2"/>
  <c r="J253" i="2"/>
  <c r="BK250" i="2"/>
  <c r="J246" i="2"/>
  <c r="J244" i="2"/>
  <c r="BK240" i="2"/>
  <c r="BK237" i="2"/>
  <c r="J235" i="2"/>
  <c r="BK233" i="2"/>
  <c r="J232" i="2"/>
  <c r="J231" i="2"/>
  <c r="J220" i="2"/>
  <c r="J218" i="2"/>
  <c r="BK216" i="2"/>
  <c r="J214" i="2"/>
  <c r="J212" i="2"/>
  <c r="BK210" i="2"/>
  <c r="J208" i="2"/>
  <c r="BK206" i="2"/>
  <c r="J206" i="2"/>
  <c r="BK202" i="2"/>
  <c r="J202" i="2"/>
  <c r="BK198" i="2"/>
  <c r="J198" i="2"/>
  <c r="BK196" i="2"/>
  <c r="J196" i="2"/>
  <c r="BK194" i="2"/>
  <c r="J194" i="2"/>
  <c r="BK187" i="2"/>
  <c r="J186" i="2"/>
  <c r="J184" i="2"/>
  <c r="J177" i="2"/>
  <c r="BK175" i="2"/>
  <c r="BK172" i="2"/>
  <c r="J156" i="2"/>
  <c r="BK152" i="2"/>
  <c r="BK147" i="2"/>
  <c r="J143" i="2"/>
  <c r="BK136" i="2"/>
  <c r="BK403" i="2"/>
  <c r="BK399" i="2"/>
  <c r="J395" i="2"/>
  <c r="J387" i="2"/>
  <c r="J374" i="2"/>
  <c r="J371" i="2"/>
  <c r="BK366" i="2"/>
  <c r="BK362" i="2"/>
  <c r="J358" i="2"/>
  <c r="J348" i="2"/>
  <c r="BK345" i="2"/>
  <c r="J341" i="2"/>
  <c r="J337" i="2"/>
  <c r="J328" i="2"/>
  <c r="BK323" i="2"/>
  <c r="J316" i="2"/>
  <c r="BK310" i="2"/>
  <c r="BK304" i="2"/>
  <c r="BK301" i="2"/>
  <c r="J294" i="2"/>
  <c r="J288" i="2"/>
  <c r="BK284" i="2"/>
  <c r="BK281" i="2"/>
  <c r="BK275" i="2"/>
  <c r="BK273" i="2"/>
  <c r="J271" i="2"/>
  <c r="BK268" i="2"/>
  <c r="J262" i="2"/>
  <c r="J256" i="2"/>
  <c r="J250" i="2"/>
  <c r="BK246" i="2"/>
  <c r="J240" i="2"/>
  <c r="BK235" i="2"/>
  <c r="BK231" i="2"/>
  <c r="BK220" i="2"/>
  <c r="J216" i="2"/>
  <c r="BK212" i="2"/>
  <c r="BK208" i="2"/>
  <c r="BK186" i="2"/>
  <c r="J179" i="2"/>
  <c r="J175" i="2"/>
  <c r="J172" i="2"/>
  <c r="BK156" i="2"/>
  <c r="J152" i="2"/>
  <c r="J147" i="2"/>
  <c r="BK143" i="2"/>
  <c r="J136" i="2"/>
  <c r="BK134" i="2"/>
  <c r="BK389" i="3"/>
  <c r="BK388" i="3"/>
  <c r="J387" i="3"/>
  <c r="J385" i="3"/>
  <c r="J384" i="3"/>
  <c r="BK381" i="3"/>
  <c r="J379" i="3"/>
  <c r="BK377" i="3"/>
  <c r="J375" i="3"/>
  <c r="BK373" i="3"/>
  <c r="BK372" i="3"/>
  <c r="BK369" i="3"/>
  <c r="J367" i="3"/>
  <c r="BK365" i="3"/>
  <c r="BK362" i="3"/>
  <c r="BK360" i="3"/>
  <c r="BK351" i="3"/>
  <c r="BK346" i="3"/>
  <c r="BK330" i="3"/>
  <c r="BK328" i="3"/>
  <c r="BK325" i="3"/>
  <c r="BK324" i="3"/>
  <c r="J322" i="3"/>
  <c r="J320" i="3"/>
  <c r="J319" i="3"/>
  <c r="BK317" i="3"/>
  <c r="J314" i="3"/>
  <c r="BK311" i="3"/>
  <c r="BK309" i="3"/>
  <c r="BK307" i="3"/>
  <c r="BK306" i="3"/>
  <c r="J300" i="3"/>
  <c r="BK298" i="3"/>
  <c r="BK292" i="3"/>
  <c r="BK290" i="3"/>
  <c r="BK285" i="3"/>
  <c r="BK277" i="3"/>
  <c r="J273" i="3"/>
  <c r="J266" i="3"/>
  <c r="BK264" i="3"/>
  <c r="BK262" i="3"/>
  <c r="J260" i="3"/>
  <c r="J258" i="3"/>
  <c r="BK254" i="3"/>
  <c r="BK253" i="3"/>
  <c r="J249" i="3"/>
  <c r="BK245" i="3"/>
  <c r="BK241" i="3"/>
  <c r="BK239" i="3"/>
  <c r="BK236" i="3"/>
  <c r="BK232" i="3"/>
  <c r="BK228" i="3"/>
  <c r="BK218" i="3"/>
  <c r="BK216" i="3"/>
  <c r="BK213" i="3"/>
  <c r="J208" i="3"/>
  <c r="J203" i="3"/>
  <c r="BK188" i="3"/>
  <c r="BK184" i="3"/>
  <c r="BK182" i="3"/>
  <c r="J179" i="3"/>
  <c r="BK177" i="3"/>
  <c r="BK176" i="3"/>
  <c r="BK174" i="3"/>
  <c r="J172" i="3"/>
  <c r="BK170" i="3"/>
  <c r="J168" i="3"/>
  <c r="J166" i="3"/>
  <c r="BK164" i="3"/>
  <c r="J159" i="3"/>
  <c r="BK153" i="3"/>
  <c r="BK147" i="3"/>
  <c r="J143" i="3"/>
  <c r="BK136" i="3"/>
  <c r="J133" i="3"/>
  <c r="J388" i="3"/>
  <c r="BK387" i="3"/>
  <c r="BK385" i="3"/>
  <c r="BK384" i="3"/>
  <c r="BK383" i="3"/>
  <c r="J381" i="3"/>
  <c r="BK380" i="3"/>
  <c r="BK379" i="3"/>
  <c r="BK378" i="3"/>
  <c r="J377" i="3"/>
  <c r="J376" i="3"/>
  <c r="BK375" i="3"/>
  <c r="J373" i="3"/>
  <c r="BK370" i="3"/>
  <c r="J368" i="3"/>
  <c r="J366" i="3"/>
  <c r="J364" i="3"/>
  <c r="J363" i="3"/>
  <c r="BK361" i="3"/>
  <c r="J355" i="3"/>
  <c r="BK350" i="3"/>
  <c r="J346" i="3"/>
  <c r="J330" i="3"/>
  <c r="J328" i="3"/>
  <c r="J327" i="3"/>
  <c r="J324" i="3"/>
  <c r="BK322" i="3"/>
  <c r="BK320" i="3"/>
  <c r="J317" i="3"/>
  <c r="J312" i="3"/>
  <c r="J310" i="3"/>
  <c r="BK308" i="3"/>
  <c r="BK302" i="3"/>
  <c r="J299" i="3"/>
  <c r="J295" i="3"/>
  <c r="J290" i="3"/>
  <c r="J289" i="3"/>
  <c r="BK281" i="3"/>
  <c r="BK273" i="3"/>
  <c r="BK266" i="3"/>
  <c r="J264" i="3"/>
  <c r="J262" i="3"/>
  <c r="BK260" i="3"/>
  <c r="BK257" i="3"/>
  <c r="BK252" i="3"/>
  <c r="J246" i="3"/>
  <c r="J245" i="3"/>
  <c r="J241" i="3"/>
  <c r="J236" i="3"/>
  <c r="J232" i="3"/>
  <c r="BK231" i="3"/>
  <c r="BK225" i="3"/>
  <c r="J218" i="3"/>
  <c r="J216" i="3"/>
  <c r="BK210" i="3"/>
  <c r="J207" i="3"/>
  <c r="BK203" i="3"/>
  <c r="J188" i="3"/>
  <c r="J184" i="3"/>
  <c r="J183" i="3"/>
  <c r="J178" i="3"/>
  <c r="J175" i="3"/>
  <c r="BK172" i="3"/>
  <c r="J170" i="3"/>
  <c r="BK168" i="3"/>
  <c r="BK167" i="3"/>
  <c r="J165" i="3"/>
  <c r="BK163" i="3"/>
  <c r="J153" i="3"/>
  <c r="J147" i="3"/>
  <c r="BK143" i="3"/>
  <c r="J137" i="3"/>
  <c r="BK133" i="3"/>
  <c r="BK163" i="4"/>
  <c r="BK160" i="4"/>
  <c r="J158" i="4"/>
  <c r="BK155" i="4"/>
  <c r="BK154" i="4"/>
  <c r="BK153" i="4"/>
  <c r="BK152" i="4"/>
  <c r="BK150" i="4"/>
  <c r="J148" i="4"/>
  <c r="J146" i="4"/>
  <c r="J144" i="4"/>
  <c r="BK141" i="4"/>
  <c r="J139" i="4"/>
  <c r="J137" i="4"/>
  <c r="J135" i="4"/>
  <c r="BK133" i="4"/>
  <c r="BK131" i="4"/>
  <c r="J131" i="4"/>
  <c r="J130" i="4"/>
  <c r="J129" i="4"/>
  <c r="BK128" i="4"/>
  <c r="J126" i="4"/>
  <c r="BK164" i="4"/>
  <c r="J161" i="4"/>
  <c r="BK159" i="4"/>
  <c r="J157" i="4"/>
  <c r="BK151" i="4"/>
  <c r="J150" i="4"/>
  <c r="BK148" i="4"/>
  <c r="BK146" i="4"/>
  <c r="BK144" i="4"/>
  <c r="J141" i="4"/>
  <c r="BK139" i="4"/>
  <c r="BK137" i="4"/>
  <c r="BK136" i="4"/>
  <c r="J128" i="4"/>
  <c r="BK126" i="4"/>
  <c r="BK235" i="5"/>
  <c r="J233" i="5"/>
  <c r="BK230" i="5"/>
  <c r="BK228" i="5"/>
  <c r="J226" i="5"/>
  <c r="BK223" i="5"/>
  <c r="J221" i="5"/>
  <c r="J219" i="5"/>
  <c r="BK217" i="5"/>
  <c r="BK215" i="5"/>
  <c r="J214" i="5"/>
  <c r="BK212" i="5"/>
  <c r="BK209" i="5"/>
  <c r="BK207" i="5"/>
  <c r="J205" i="5"/>
  <c r="BK203" i="5"/>
  <c r="BK201" i="5"/>
  <c r="BK200" i="5"/>
  <c r="J198" i="5"/>
  <c r="J194" i="5"/>
  <c r="J173" i="5"/>
  <c r="J171" i="5"/>
  <c r="BK170" i="5"/>
  <c r="J169" i="5"/>
  <c r="BK167" i="5"/>
  <c r="BK164" i="5"/>
  <c r="BK163" i="5"/>
  <c r="BK161" i="5"/>
  <c r="J160" i="5"/>
  <c r="BK159" i="5"/>
  <c r="J157" i="5"/>
  <c r="BK155" i="5"/>
  <c r="BK153" i="5"/>
  <c r="BK151" i="5"/>
  <c r="BK149" i="5"/>
  <c r="BK147" i="5"/>
  <c r="BK145" i="5"/>
  <c r="J144" i="5"/>
  <c r="J141" i="5"/>
  <c r="J139" i="5"/>
  <c r="BK137" i="5"/>
  <c r="J135" i="5"/>
  <c r="J133" i="5"/>
  <c r="BK131" i="5"/>
  <c r="J130" i="5"/>
  <c r="J127" i="5"/>
  <c r="BK125" i="5"/>
  <c r="J123" i="5"/>
  <c r="BK234" i="5"/>
  <c r="BK231" i="5"/>
  <c r="J230" i="5"/>
  <c r="J227" i="5"/>
  <c r="BK224" i="5"/>
  <c r="BK222" i="5"/>
  <c r="J220" i="5"/>
  <c r="BK218" i="5"/>
  <c r="J216" i="5"/>
  <c r="J215" i="5"/>
  <c r="J212" i="5"/>
  <c r="BK210" i="5"/>
  <c r="J208" i="5"/>
  <c r="BK206" i="5"/>
  <c r="J204" i="5"/>
  <c r="J203" i="5"/>
  <c r="J201" i="5"/>
  <c r="BK199" i="5"/>
  <c r="BK197" i="5"/>
  <c r="J196" i="5"/>
  <c r="J195" i="5"/>
  <c r="J193" i="5"/>
  <c r="J191" i="5"/>
  <c r="BK189" i="5"/>
  <c r="J187" i="5"/>
  <c r="BK185" i="5"/>
  <c r="BK183" i="5"/>
  <c r="J181" i="5"/>
  <c r="BK179" i="5"/>
  <c r="J177" i="5"/>
  <c r="J175" i="5"/>
  <c r="BK173" i="5"/>
  <c r="BK171" i="5"/>
  <c r="BK169" i="5"/>
  <c r="J167" i="5"/>
  <c r="BK165" i="5"/>
  <c r="BK162" i="5"/>
  <c r="J159" i="5"/>
  <c r="BK157" i="5"/>
  <c r="J155" i="5"/>
  <c r="J153" i="5"/>
  <c r="J151" i="5"/>
  <c r="J150" i="5"/>
  <c r="BK148" i="5"/>
  <c r="BK146" i="5"/>
  <c r="BK144" i="5"/>
  <c r="BK142" i="5"/>
  <c r="BK140" i="5"/>
  <c r="J138" i="5"/>
  <c r="BK136" i="5"/>
  <c r="J134" i="5"/>
  <c r="BK132" i="5"/>
  <c r="BK130" i="5"/>
  <c r="J128" i="5"/>
  <c r="BK126" i="5"/>
  <c r="J125" i="5"/>
  <c r="BK123" i="5"/>
  <c r="J203" i="6"/>
  <c r="J202" i="6"/>
  <c r="J201" i="6"/>
  <c r="J199" i="6"/>
  <c r="J197" i="6"/>
  <c r="J195" i="6"/>
  <c r="J194" i="6"/>
  <c r="BK188" i="6"/>
  <c r="BK186" i="6"/>
  <c r="J184" i="6"/>
  <c r="J182" i="6"/>
  <c r="BK180" i="6"/>
  <c r="BK179" i="6"/>
  <c r="BK177" i="6"/>
  <c r="J173" i="6"/>
  <c r="J171" i="6"/>
  <c r="BK169" i="6"/>
  <c r="BK167" i="6"/>
  <c r="J165" i="6"/>
  <c r="J163" i="6"/>
  <c r="BK161" i="6"/>
  <c r="J158" i="6"/>
  <c r="J156" i="6"/>
  <c r="J154" i="6"/>
  <c r="J152" i="6"/>
  <c r="BK150" i="6"/>
  <c r="BK148" i="6"/>
  <c r="J146" i="6"/>
  <c r="J144" i="6"/>
  <c r="BK142" i="6"/>
  <c r="BK139" i="6"/>
  <c r="BK137" i="6"/>
  <c r="BK135" i="6"/>
  <c r="J133" i="6"/>
  <c r="J132" i="6"/>
  <c r="BK130" i="6"/>
  <c r="BK128" i="6"/>
  <c r="BK126" i="6"/>
  <c r="J200" i="6"/>
  <c r="BK198" i="6"/>
  <c r="BK196" i="6"/>
  <c r="BK194" i="6"/>
  <c r="BK192" i="6"/>
  <c r="J191" i="6"/>
  <c r="J190" i="6"/>
  <c r="BK187" i="6"/>
  <c r="BK185" i="6"/>
  <c r="BK183" i="6"/>
  <c r="BK181" i="6"/>
  <c r="J179" i="6"/>
  <c r="J177" i="6"/>
  <c r="J175" i="6"/>
  <c r="J172" i="6"/>
  <c r="BK170" i="6"/>
  <c r="J168" i="6"/>
  <c r="J166" i="6"/>
  <c r="J164" i="6"/>
  <c r="J162" i="6"/>
  <c r="J161" i="6"/>
  <c r="BK158" i="6"/>
  <c r="BK156" i="6"/>
  <c r="BK154" i="6"/>
  <c r="BK152" i="6"/>
  <c r="J150" i="6"/>
  <c r="J148" i="6"/>
  <c r="BK146" i="6"/>
  <c r="BK144" i="6"/>
  <c r="J143" i="6"/>
  <c r="J141" i="6"/>
  <c r="J138" i="6"/>
  <c r="BK136" i="6"/>
  <c r="J135" i="6"/>
  <c r="BK133" i="6"/>
  <c r="J130" i="6"/>
  <c r="J128" i="6"/>
  <c r="J127" i="6"/>
  <c r="J126" i="6"/>
  <c r="BK125" i="6"/>
  <c r="BK128" i="7"/>
  <c r="BK127" i="7"/>
  <c r="J125" i="7"/>
  <c r="J123" i="7"/>
  <c r="J128" i="7"/>
  <c r="J127" i="7"/>
  <c r="BK125" i="7"/>
  <c r="BK123" i="7"/>
  <c r="P133" i="2" l="1"/>
  <c r="T133" i="2"/>
  <c r="P149" i="2"/>
  <c r="T149" i="2"/>
  <c r="P183" i="2"/>
  <c r="T183" i="2"/>
  <c r="P230" i="2"/>
  <c r="T230" i="2"/>
  <c r="BK239" i="2"/>
  <c r="J239" i="2"/>
  <c r="J104" i="2"/>
  <c r="R239" i="2"/>
  <c r="BK257" i="2"/>
  <c r="J257" i="2"/>
  <c r="J105" i="2"/>
  <c r="R257" i="2"/>
  <c r="BK269" i="2"/>
  <c r="J269" i="2"/>
  <c r="J106" i="2"/>
  <c r="R269" i="2"/>
  <c r="BK283" i="2"/>
  <c r="J283" i="2" s="1"/>
  <c r="J107" i="2" s="1"/>
  <c r="R283" i="2"/>
  <c r="BK305" i="2"/>
  <c r="J305" i="2" s="1"/>
  <c r="J108" i="2" s="1"/>
  <c r="R305" i="2"/>
  <c r="BK344" i="2"/>
  <c r="J344" i="2" s="1"/>
  <c r="J109" i="2" s="1"/>
  <c r="R344" i="2"/>
  <c r="BK365" i="2"/>
  <c r="J365" i="2" s="1"/>
  <c r="J110" i="2" s="1"/>
  <c r="R365" i="2"/>
  <c r="BK386" i="2"/>
  <c r="J386" i="2" s="1"/>
  <c r="J111" i="2" s="1"/>
  <c r="R386" i="2"/>
  <c r="P132" i="3"/>
  <c r="T132" i="3"/>
  <c r="BK162" i="3"/>
  <c r="J162" i="3"/>
  <c r="J101" i="3" s="1"/>
  <c r="R162" i="3"/>
  <c r="BK209" i="3"/>
  <c r="J209" i="3"/>
  <c r="J102" i="3" s="1"/>
  <c r="T209" i="3"/>
  <c r="BK227" i="3"/>
  <c r="J227" i="3"/>
  <c r="J105" i="3" s="1"/>
  <c r="R227" i="3"/>
  <c r="BK259" i="3"/>
  <c r="J259" i="3"/>
  <c r="J106" i="3" s="1"/>
  <c r="R259" i="3"/>
  <c r="BK301" i="3"/>
  <c r="J301" i="3"/>
  <c r="J107" i="3" s="1"/>
  <c r="R301" i="3"/>
  <c r="BK359" i="3"/>
  <c r="J359" i="3"/>
  <c r="J108" i="3" s="1"/>
  <c r="R359" i="3"/>
  <c r="P382" i="3"/>
  <c r="T382" i="3"/>
  <c r="P386" i="3"/>
  <c r="R386" i="3"/>
  <c r="BK125" i="4"/>
  <c r="J125" i="4"/>
  <c r="J98" i="4" s="1"/>
  <c r="P125" i="4"/>
  <c r="T125" i="4"/>
  <c r="P132" i="4"/>
  <c r="P122" i="4" s="1"/>
  <c r="AU97" i="1" s="1"/>
  <c r="T132" i="4"/>
  <c r="T122" i="4" s="1"/>
  <c r="P143" i="4"/>
  <c r="R143" i="4"/>
  <c r="P156" i="4"/>
  <c r="T156" i="4"/>
  <c r="P162" i="4"/>
  <c r="T162" i="4"/>
  <c r="BK122" i="5"/>
  <c r="J122" i="5"/>
  <c r="J98" i="5" s="1"/>
  <c r="T122" i="5"/>
  <c r="P225" i="5"/>
  <c r="R225" i="5"/>
  <c r="R121" i="5" s="1"/>
  <c r="R120" i="5" s="1"/>
  <c r="P232" i="5"/>
  <c r="R232" i="5"/>
  <c r="BK124" i="6"/>
  <c r="J124" i="6"/>
  <c r="J98" i="6" s="1"/>
  <c r="R124" i="6"/>
  <c r="BK140" i="6"/>
  <c r="J140" i="6"/>
  <c r="J99" i="6" s="1"/>
  <c r="R140" i="6"/>
  <c r="BK159" i="6"/>
  <c r="J159" i="6"/>
  <c r="J100" i="6" s="1"/>
  <c r="R159" i="6"/>
  <c r="BK174" i="6"/>
  <c r="J174" i="6"/>
  <c r="J101" i="6" s="1"/>
  <c r="R174" i="6"/>
  <c r="BK189" i="6"/>
  <c r="J189" i="6"/>
  <c r="J102" i="6" s="1"/>
  <c r="T189" i="6"/>
  <c r="BK133" i="2"/>
  <c r="J133" i="2"/>
  <c r="J98" i="2" s="1"/>
  <c r="R133" i="2"/>
  <c r="BK149" i="2"/>
  <c r="J149" i="2"/>
  <c r="J99" i="2" s="1"/>
  <c r="R149" i="2"/>
  <c r="BK183" i="2"/>
  <c r="J183" i="2"/>
  <c r="J100" i="2" s="1"/>
  <c r="R183" i="2"/>
  <c r="BK230" i="2"/>
  <c r="J230" i="2"/>
  <c r="J101" i="2" s="1"/>
  <c r="R230" i="2"/>
  <c r="P239" i="2"/>
  <c r="T239" i="2"/>
  <c r="P257" i="2"/>
  <c r="T257" i="2"/>
  <c r="P269" i="2"/>
  <c r="T269" i="2"/>
  <c r="P283" i="2"/>
  <c r="T283" i="2"/>
  <c r="P305" i="2"/>
  <c r="T305" i="2"/>
  <c r="P344" i="2"/>
  <c r="T344" i="2"/>
  <c r="P365" i="2"/>
  <c r="T365" i="2"/>
  <c r="P386" i="2"/>
  <c r="T386" i="2"/>
  <c r="BK132" i="3"/>
  <c r="J132" i="3"/>
  <c r="J98" i="3" s="1"/>
  <c r="R132" i="3"/>
  <c r="P162" i="3"/>
  <c r="T162" i="3"/>
  <c r="P209" i="3"/>
  <c r="R209" i="3"/>
  <c r="P227" i="3"/>
  <c r="T227" i="3"/>
  <c r="P259" i="3"/>
  <c r="T259" i="3"/>
  <c r="P301" i="3"/>
  <c r="T301" i="3"/>
  <c r="P359" i="3"/>
  <c r="T359" i="3"/>
  <c r="BK382" i="3"/>
  <c r="J382" i="3"/>
  <c r="J109" i="3" s="1"/>
  <c r="R382" i="3"/>
  <c r="BK386" i="3"/>
  <c r="J386" i="3"/>
  <c r="J110" i="3" s="1"/>
  <c r="T386" i="3"/>
  <c r="R125" i="4"/>
  <c r="BK132" i="4"/>
  <c r="J132" i="4"/>
  <c r="J99" i="4"/>
  <c r="R132" i="4"/>
  <c r="R122" i="4" s="1"/>
  <c r="BK143" i="4"/>
  <c r="J143" i="4"/>
  <c r="J100" i="4"/>
  <c r="T143" i="4"/>
  <c r="BK156" i="4"/>
  <c r="J156" i="4"/>
  <c r="J101" i="4"/>
  <c r="R156" i="4"/>
  <c r="BK162" i="4"/>
  <c r="J162" i="4"/>
  <c r="J102" i="4"/>
  <c r="R162" i="4"/>
  <c r="P122" i="5"/>
  <c r="P121" i="5"/>
  <c r="P120" i="5"/>
  <c r="AU98" i="1"/>
  <c r="R122" i="5"/>
  <c r="BK225" i="5"/>
  <c r="J225" i="5" s="1"/>
  <c r="J99" i="5" s="1"/>
  <c r="T225" i="5"/>
  <c r="BK232" i="5"/>
  <c r="J232" i="5" s="1"/>
  <c r="J100" i="5" s="1"/>
  <c r="T232" i="5"/>
  <c r="P124" i="6"/>
  <c r="T124" i="6"/>
  <c r="P140" i="6"/>
  <c r="T140" i="6"/>
  <c r="P159" i="6"/>
  <c r="T159" i="6"/>
  <c r="P174" i="6"/>
  <c r="T174" i="6"/>
  <c r="P189" i="6"/>
  <c r="R189" i="6"/>
  <c r="BK126" i="7"/>
  <c r="J126" i="7"/>
  <c r="J100" i="7"/>
  <c r="P126" i="7"/>
  <c r="P121" i="7"/>
  <c r="P120" i="7"/>
  <c r="AU100" i="1"/>
  <c r="R126" i="7"/>
  <c r="R121" i="7"/>
  <c r="R120" i="7"/>
  <c r="T126" i="7"/>
  <c r="T121" i="7" s="1"/>
  <c r="T120" i="7" s="1"/>
  <c r="BK158" i="3"/>
  <c r="J158" i="3"/>
  <c r="J100" i="3" s="1"/>
  <c r="BK224" i="3"/>
  <c r="J224" i="3"/>
  <c r="J103" i="3"/>
  <c r="BK123" i="4"/>
  <c r="J123" i="4"/>
  <c r="J97" i="4"/>
  <c r="BK236" i="2"/>
  <c r="J236" i="2" s="1"/>
  <c r="J102" i="2" s="1"/>
  <c r="BK156" i="3"/>
  <c r="J156" i="3"/>
  <c r="J99" i="3" s="1"/>
  <c r="BK122" i="7"/>
  <c r="J122" i="7"/>
  <c r="J98" i="7"/>
  <c r="BK124" i="7"/>
  <c r="J124" i="7"/>
  <c r="J99" i="7"/>
  <c r="J89" i="7"/>
  <c r="F92" i="7"/>
  <c r="E110" i="7"/>
  <c r="BE128" i="7"/>
  <c r="BK123" i="6"/>
  <c r="J123" i="6" s="1"/>
  <c r="J97" i="6" s="1"/>
  <c r="BE123" i="7"/>
  <c r="BE125" i="7"/>
  <c r="BE127" i="7"/>
  <c r="J89" i="6"/>
  <c r="F92" i="6"/>
  <c r="E112" i="6"/>
  <c r="BE126" i="6"/>
  <c r="BE128" i="6"/>
  <c r="BE130" i="6"/>
  <c r="BE131" i="6"/>
  <c r="BE132" i="6"/>
  <c r="BE135" i="6"/>
  <c r="BE136" i="6"/>
  <c r="BE137" i="6"/>
  <c r="BE139" i="6"/>
  <c r="BE143" i="6"/>
  <c r="BE144" i="6"/>
  <c r="BE146" i="6"/>
  <c r="BE150" i="6"/>
  <c r="BE151" i="6"/>
  <c r="BE153" i="6"/>
  <c r="BE155" i="6"/>
  <c r="BE157" i="6"/>
  <c r="BE160" i="6"/>
  <c r="BE161" i="6"/>
  <c r="BE164" i="6"/>
  <c r="BE167" i="6"/>
  <c r="BE168" i="6"/>
  <c r="BE170" i="6"/>
  <c r="BE171" i="6"/>
  <c r="BE173" i="6"/>
  <c r="BE175" i="6"/>
  <c r="BE176" i="6"/>
  <c r="BE179" i="6"/>
  <c r="BE182" i="6"/>
  <c r="BE186" i="6"/>
  <c r="BE187" i="6"/>
  <c r="BE188" i="6"/>
  <c r="BE190" i="6"/>
  <c r="BE191" i="6"/>
  <c r="BE193" i="6"/>
  <c r="BE195" i="6"/>
  <c r="BE196" i="6"/>
  <c r="BE197" i="6"/>
  <c r="BE199" i="6"/>
  <c r="BE125" i="6"/>
  <c r="BE127" i="6"/>
  <c r="BE129" i="6"/>
  <c r="BE133" i="6"/>
  <c r="BE134" i="6"/>
  <c r="BE138" i="6"/>
  <c r="BE141" i="6"/>
  <c r="BE142" i="6"/>
  <c r="BE145" i="6"/>
  <c r="BE147" i="6"/>
  <c r="BE148" i="6"/>
  <c r="BE149" i="6"/>
  <c r="BE152" i="6"/>
  <c r="BE154" i="6"/>
  <c r="BE156" i="6"/>
  <c r="BE158" i="6"/>
  <c r="BE162" i="6"/>
  <c r="BE163" i="6"/>
  <c r="BE165" i="6"/>
  <c r="BE166" i="6"/>
  <c r="BE169" i="6"/>
  <c r="BE172" i="6"/>
  <c r="BE177" i="6"/>
  <c r="BE178" i="6"/>
  <c r="BE180" i="6"/>
  <c r="BE181" i="6"/>
  <c r="BE183" i="6"/>
  <c r="BE184" i="6"/>
  <c r="BE185" i="6"/>
  <c r="BE192" i="6"/>
  <c r="BE194" i="6"/>
  <c r="BE198" i="6"/>
  <c r="BE200" i="6"/>
  <c r="BE201" i="6"/>
  <c r="BE202" i="6"/>
  <c r="BE203" i="6"/>
  <c r="BE204" i="6"/>
  <c r="E85" i="5"/>
  <c r="J89" i="5"/>
  <c r="F117" i="5"/>
  <c r="BE125" i="5"/>
  <c r="BE126" i="5"/>
  <c r="BE128" i="5"/>
  <c r="BE129" i="5"/>
  <c r="BE131" i="5"/>
  <c r="BE132" i="5"/>
  <c r="BE134" i="5"/>
  <c r="BE135" i="5"/>
  <c r="BE139" i="5"/>
  <c r="BE142" i="5"/>
  <c r="BE144" i="5"/>
  <c r="BE147" i="5"/>
  <c r="BE149" i="5"/>
  <c r="BE153" i="5"/>
  <c r="BE154" i="5"/>
  <c r="BE156" i="5"/>
  <c r="BE158" i="5"/>
  <c r="BE160" i="5"/>
  <c r="BE161" i="5"/>
  <c r="BE163" i="5"/>
  <c r="BE164" i="5"/>
  <c r="BE165" i="5"/>
  <c r="BE168" i="5"/>
  <c r="BE170" i="5"/>
  <c r="BE171" i="5"/>
  <c r="BE174" i="5"/>
  <c r="BE175" i="5"/>
  <c r="BE177" i="5"/>
  <c r="BE178" i="5"/>
  <c r="BE180" i="5"/>
  <c r="BE183" i="5"/>
  <c r="BE184" i="5"/>
  <c r="BE187" i="5"/>
  <c r="BE189" i="5"/>
  <c r="BE190" i="5"/>
  <c r="BE192" i="5"/>
  <c r="BE193" i="5"/>
  <c r="BE195" i="5"/>
  <c r="BE196" i="5"/>
  <c r="BE198" i="5"/>
  <c r="BE201" i="5"/>
  <c r="BE205" i="5"/>
  <c r="BE208" i="5"/>
  <c r="BE211" i="5"/>
  <c r="BE213" i="5"/>
  <c r="BE219" i="5"/>
  <c r="BE221" i="5"/>
  <c r="BE227" i="5"/>
  <c r="BE228" i="5"/>
  <c r="BE229" i="5"/>
  <c r="BE230" i="5"/>
  <c r="BE235" i="5"/>
  <c r="BE123" i="5"/>
  <c r="BE124" i="5"/>
  <c r="BE127" i="5"/>
  <c r="BE130" i="5"/>
  <c r="BE133" i="5"/>
  <c r="BE136" i="5"/>
  <c r="BE137" i="5"/>
  <c r="BE138" i="5"/>
  <c r="BE140" i="5"/>
  <c r="BE141" i="5"/>
  <c r="BE143" i="5"/>
  <c r="BE145" i="5"/>
  <c r="BE146" i="5"/>
  <c r="BE148" i="5"/>
  <c r="BE150" i="5"/>
  <c r="BE151" i="5"/>
  <c r="BE152" i="5"/>
  <c r="BE155" i="5"/>
  <c r="BE157" i="5"/>
  <c r="BE159" i="5"/>
  <c r="BE162" i="5"/>
  <c r="BE166" i="5"/>
  <c r="BE167" i="5"/>
  <c r="BE169" i="5"/>
  <c r="BE172" i="5"/>
  <c r="BE173" i="5"/>
  <c r="BE176" i="5"/>
  <c r="BE179" i="5"/>
  <c r="BE181" i="5"/>
  <c r="BE182" i="5"/>
  <c r="BE185" i="5"/>
  <c r="BE186" i="5"/>
  <c r="BE188" i="5"/>
  <c r="BE191" i="5"/>
  <c r="BE194" i="5"/>
  <c r="BE197" i="5"/>
  <c r="BE199" i="5"/>
  <c r="BE200" i="5"/>
  <c r="BE202" i="5"/>
  <c r="BE203" i="5"/>
  <c r="BE204" i="5"/>
  <c r="BE206" i="5"/>
  <c r="BE207" i="5"/>
  <c r="BE209" i="5"/>
  <c r="BE210" i="5"/>
  <c r="BE212" i="5"/>
  <c r="BE214" i="5"/>
  <c r="BE215" i="5"/>
  <c r="BE216" i="5"/>
  <c r="BE217" i="5"/>
  <c r="BE218" i="5"/>
  <c r="BE220" i="5"/>
  <c r="BE222" i="5"/>
  <c r="BE223" i="5"/>
  <c r="BE224" i="5"/>
  <c r="BE226" i="5"/>
  <c r="BE231" i="5"/>
  <c r="BE233" i="5"/>
  <c r="BE234" i="5"/>
  <c r="BK226" i="3"/>
  <c r="J116" i="4"/>
  <c r="F119" i="4"/>
  <c r="BE124" i="4"/>
  <c r="BE126" i="4"/>
  <c r="BE133" i="4"/>
  <c r="BE134" i="4"/>
  <c r="BE136" i="4"/>
  <c r="BE139" i="4"/>
  <c r="BE141" i="4"/>
  <c r="BE142" i="4"/>
  <c r="BE146" i="4"/>
  <c r="BE147" i="4"/>
  <c r="BE150" i="4"/>
  <c r="BE152" i="4"/>
  <c r="BE158" i="4"/>
  <c r="BE163" i="4"/>
  <c r="E85" i="4"/>
  <c r="BE127" i="4"/>
  <c r="BE128" i="4"/>
  <c r="BE129" i="4"/>
  <c r="BE130" i="4"/>
  <c r="BE131" i="4"/>
  <c r="BE135" i="4"/>
  <c r="BE137" i="4"/>
  <c r="BE138" i="4"/>
  <c r="BE140" i="4"/>
  <c r="BE144" i="4"/>
  <c r="BE145" i="4"/>
  <c r="BE148" i="4"/>
  <c r="BE149" i="4"/>
  <c r="BE151" i="4"/>
  <c r="BE153" i="4"/>
  <c r="BE154" i="4"/>
  <c r="BE155" i="4"/>
  <c r="BE157" i="4"/>
  <c r="BE159" i="4"/>
  <c r="BE160" i="4"/>
  <c r="BE161" i="4"/>
  <c r="BE164" i="4"/>
  <c r="E85" i="3"/>
  <c r="J89" i="3"/>
  <c r="F92" i="3"/>
  <c r="BE137" i="3"/>
  <c r="BE143" i="3"/>
  <c r="BE157" i="3"/>
  <c r="BE159" i="3"/>
  <c r="BE165" i="3"/>
  <c r="BE169" i="3"/>
  <c r="BE175" i="3"/>
  <c r="BE188" i="3"/>
  <c r="BE202" i="3"/>
  <c r="BE203" i="3"/>
  <c r="BE207" i="3"/>
  <c r="BE213" i="3"/>
  <c r="BE217" i="3"/>
  <c r="BE231" i="3"/>
  <c r="BE239" i="3"/>
  <c r="BE240" i="3"/>
  <c r="BE246" i="3"/>
  <c r="BE249" i="3"/>
  <c r="BE253" i="3"/>
  <c r="BE254" i="3"/>
  <c r="BE258" i="3"/>
  <c r="BE260" i="3"/>
  <c r="BE262" i="3"/>
  <c r="BE263" i="3"/>
  <c r="BE265" i="3"/>
  <c r="BE266" i="3"/>
  <c r="BE269" i="3"/>
  <c r="BE277" i="3"/>
  <c r="BE281" i="3"/>
  <c r="BE291" i="3"/>
  <c r="BE299" i="3"/>
  <c r="BE306" i="3"/>
  <c r="BE307" i="3"/>
  <c r="BE309" i="3"/>
  <c r="BE311" i="3"/>
  <c r="BE312" i="3"/>
  <c r="BE314" i="3"/>
  <c r="BE318" i="3"/>
  <c r="BE320" i="3"/>
  <c r="BE323" i="3"/>
  <c r="BE324" i="3"/>
  <c r="BE328" i="3"/>
  <c r="BE342" i="3"/>
  <c r="BE346" i="3"/>
  <c r="BE351" i="3"/>
  <c r="BE361" i="3"/>
  <c r="BE365" i="3"/>
  <c r="BE369" i="3"/>
  <c r="BE372" i="3"/>
  <c r="BE373" i="3"/>
  <c r="BE374" i="3"/>
  <c r="BE375" i="3"/>
  <c r="BE376" i="3"/>
  <c r="BE379" i="3"/>
  <c r="BE381" i="3"/>
  <c r="BE383" i="3"/>
  <c r="BE384" i="3"/>
  <c r="BE388" i="3"/>
  <c r="BE389" i="3"/>
  <c r="BE133" i="3"/>
  <c r="BE136" i="3"/>
  <c r="BE144" i="3"/>
  <c r="BE147" i="3"/>
  <c r="BE150" i="3"/>
  <c r="BE153" i="3"/>
  <c r="BE163" i="3"/>
  <c r="BE164" i="3"/>
  <c r="BE166" i="3"/>
  <c r="BE167" i="3"/>
  <c r="BE168" i="3"/>
  <c r="BE170" i="3"/>
  <c r="BE171" i="3"/>
  <c r="BE172" i="3"/>
  <c r="BE173" i="3"/>
  <c r="BE174" i="3"/>
  <c r="BE176" i="3"/>
  <c r="BE177" i="3"/>
  <c r="BE178" i="3"/>
  <c r="BE179" i="3"/>
  <c r="BE182" i="3"/>
  <c r="BE183" i="3"/>
  <c r="BE184" i="3"/>
  <c r="BE187" i="3"/>
  <c r="BE204" i="3"/>
  <c r="BE208" i="3"/>
  <c r="BE210" i="3"/>
  <c r="BE216" i="3"/>
  <c r="BE218" i="3"/>
  <c r="BE221" i="3"/>
  <c r="BE225" i="3"/>
  <c r="BE228" i="3"/>
  <c r="BE232" i="3"/>
  <c r="BE233" i="3"/>
  <c r="BE236" i="3"/>
  <c r="BE241" i="3"/>
  <c r="BE242" i="3"/>
  <c r="BE245" i="3"/>
  <c r="BE252" i="3"/>
  <c r="BE257" i="3"/>
  <c r="BE261" i="3"/>
  <c r="BE264" i="3"/>
  <c r="BE273" i="3"/>
  <c r="BE285" i="3"/>
  <c r="BE289" i="3"/>
  <c r="BE290" i="3"/>
  <c r="BE292" i="3"/>
  <c r="BE295" i="3"/>
  <c r="BE298" i="3"/>
  <c r="BE300" i="3"/>
  <c r="BE302" i="3"/>
  <c r="BE308" i="3"/>
  <c r="BE310" i="3"/>
  <c r="BE315" i="3"/>
  <c r="BE317" i="3"/>
  <c r="BE319" i="3"/>
  <c r="BE321" i="3"/>
  <c r="BE322" i="3"/>
  <c r="BE325" i="3"/>
  <c r="BE327" i="3"/>
  <c r="BE329" i="3"/>
  <c r="BE330" i="3"/>
  <c r="BE338" i="3"/>
  <c r="BE350" i="3"/>
  <c r="BE355" i="3"/>
  <c r="BE360" i="3"/>
  <c r="BE362" i="3"/>
  <c r="BE363" i="3"/>
  <c r="BE364" i="3"/>
  <c r="BE366" i="3"/>
  <c r="BE367" i="3"/>
  <c r="BE368" i="3"/>
  <c r="BE370" i="3"/>
  <c r="BE377" i="3"/>
  <c r="BE378" i="3"/>
  <c r="BE380" i="3"/>
  <c r="BE385" i="3"/>
  <c r="BE387" i="3"/>
  <c r="E85" i="2"/>
  <c r="J89" i="2"/>
  <c r="F92" i="2"/>
  <c r="BE134" i="2"/>
  <c r="BE136" i="2"/>
  <c r="BE145" i="2"/>
  <c r="BE152" i="2"/>
  <c r="BE172" i="2"/>
  <c r="BE175" i="2"/>
  <c r="BE184" i="2"/>
  <c r="BE210" i="2"/>
  <c r="BE216" i="2"/>
  <c r="BE218" i="2"/>
  <c r="BE231" i="2"/>
  <c r="BE233" i="2"/>
  <c r="BE240" i="2"/>
  <c r="BE244" i="2"/>
  <c r="BE250" i="2"/>
  <c r="BE262" i="2"/>
  <c r="BE266" i="2"/>
  <c r="BE268" i="2"/>
  <c r="BE272" i="2"/>
  <c r="BE274" i="2"/>
  <c r="BE288" i="2"/>
  <c r="BE298" i="2"/>
  <c r="BE304" i="2"/>
  <c r="BE306" i="2"/>
  <c r="BE318" i="2"/>
  <c r="BE325" i="2"/>
  <c r="BE341" i="2"/>
  <c r="BE348" i="2"/>
  <c r="BE360" i="2"/>
  <c r="BE364" i="2"/>
  <c r="BE366" i="2"/>
  <c r="BE372" i="2"/>
  <c r="BE374" i="2"/>
  <c r="BE395" i="2"/>
  <c r="BE399" i="2"/>
  <c r="BE403" i="2"/>
  <c r="BE135" i="2"/>
  <c r="BE138" i="2"/>
  <c r="BE143" i="2"/>
  <c r="BE147" i="2"/>
  <c r="BE150" i="2"/>
  <c r="BE154" i="2"/>
  <c r="BE156" i="2"/>
  <c r="BE160" i="2"/>
  <c r="BE173" i="2"/>
  <c r="BE177" i="2"/>
  <c r="BE179" i="2"/>
  <c r="BE186" i="2"/>
  <c r="BE187" i="2"/>
  <c r="BE194" i="2"/>
  <c r="BE196" i="2"/>
  <c r="BE198" i="2"/>
  <c r="BE202" i="2"/>
  <c r="BE206" i="2"/>
  <c r="BE208" i="2"/>
  <c r="BE212" i="2"/>
  <c r="BE214" i="2"/>
  <c r="BE220" i="2"/>
  <c r="BE232" i="2"/>
  <c r="BE235" i="2"/>
  <c r="BE237" i="2"/>
  <c r="BE246" i="2"/>
  <c r="BE253" i="2"/>
  <c r="BE256" i="2"/>
  <c r="BE258" i="2"/>
  <c r="BE270" i="2"/>
  <c r="BE271" i="2"/>
  <c r="BE273" i="2"/>
  <c r="BE275" i="2"/>
  <c r="BE276" i="2"/>
  <c r="BE281" i="2"/>
  <c r="BE282" i="2"/>
  <c r="BE284" i="2"/>
  <c r="BE290" i="2"/>
  <c r="BE292" i="2"/>
  <c r="BE294" i="2"/>
  <c r="BE301" i="2"/>
  <c r="BE303" i="2"/>
  <c r="BE310" i="2"/>
  <c r="BE314" i="2"/>
  <c r="BE316" i="2"/>
  <c r="BE323" i="2"/>
  <c r="BE328" i="2"/>
  <c r="BE332" i="2"/>
  <c r="BE335" i="2"/>
  <c r="BE337" i="2"/>
  <c r="BE339" i="2"/>
  <c r="BE343" i="2"/>
  <c r="BE345" i="2"/>
  <c r="BE346" i="2"/>
  <c r="BE356" i="2"/>
  <c r="BE358" i="2"/>
  <c r="BE362" i="2"/>
  <c r="BE370" i="2"/>
  <c r="BE371" i="2"/>
  <c r="BE385" i="2"/>
  <c r="BE387" i="2"/>
  <c r="BE391" i="2"/>
  <c r="F35" i="2"/>
  <c r="BB95" i="1" s="1"/>
  <c r="F34" i="2"/>
  <c r="BA95" i="1" s="1"/>
  <c r="F36" i="2"/>
  <c r="BC95" i="1" s="1"/>
  <c r="F35" i="3"/>
  <c r="BB96" i="1" s="1"/>
  <c r="F36" i="3"/>
  <c r="BC96" i="1" s="1"/>
  <c r="F34" i="4"/>
  <c r="BA97" i="1" s="1"/>
  <c r="F35" i="4"/>
  <c r="BB97" i="1" s="1"/>
  <c r="F36" i="4"/>
  <c r="BC97" i="1" s="1"/>
  <c r="F36" i="5"/>
  <c r="BC98" i="1" s="1"/>
  <c r="F35" i="5"/>
  <c r="BB98" i="1" s="1"/>
  <c r="J34" i="6"/>
  <c r="AW99" i="1" s="1"/>
  <c r="F34" i="6"/>
  <c r="BA99" i="1" s="1"/>
  <c r="F36" i="6"/>
  <c r="BC99" i="1" s="1"/>
  <c r="F34" i="7"/>
  <c r="BA100" i="1" s="1"/>
  <c r="F37" i="7"/>
  <c r="BD100" i="1" s="1"/>
  <c r="J34" i="2"/>
  <c r="AW95" i="1" s="1"/>
  <c r="F37" i="2"/>
  <c r="BD95" i="1" s="1"/>
  <c r="F34" i="3"/>
  <c r="BA96" i="1" s="1"/>
  <c r="J34" i="3"/>
  <c r="AW96" i="1" s="1"/>
  <c r="F37" i="3"/>
  <c r="BD96" i="1" s="1"/>
  <c r="F37" i="4"/>
  <c r="BD97" i="1" s="1"/>
  <c r="J34" i="4"/>
  <c r="AW97" i="1" s="1"/>
  <c r="J34" i="5"/>
  <c r="AW98" i="1" s="1"/>
  <c r="F34" i="5"/>
  <c r="BA98" i="1" s="1"/>
  <c r="F37" i="5"/>
  <c r="BD98" i="1" s="1"/>
  <c r="F35" i="6"/>
  <c r="BB99" i="1" s="1"/>
  <c r="F37" i="6"/>
  <c r="BD99" i="1" s="1"/>
  <c r="F35" i="7"/>
  <c r="BB100" i="1" s="1"/>
  <c r="J34" i="7"/>
  <c r="AW100" i="1" s="1"/>
  <c r="F36" i="7"/>
  <c r="BC100" i="1" s="1"/>
  <c r="BK121" i="5" l="1"/>
  <c r="J121" i="5" s="1"/>
  <c r="J97" i="5" s="1"/>
  <c r="P123" i="6"/>
  <c r="P122" i="6" s="1"/>
  <c r="AU99" i="1" s="1"/>
  <c r="T226" i="3"/>
  <c r="P226" i="3"/>
  <c r="R131" i="3"/>
  <c r="P238" i="2"/>
  <c r="R123" i="6"/>
  <c r="R122" i="6"/>
  <c r="T121" i="5"/>
  <c r="T120" i="5"/>
  <c r="T131" i="3"/>
  <c r="T130" i="3"/>
  <c r="R238" i="2"/>
  <c r="P132" i="2"/>
  <c r="P131" i="2"/>
  <c r="AU95" i="1"/>
  <c r="T123" i="6"/>
  <c r="T122" i="6" s="1"/>
  <c r="T238" i="2"/>
  <c r="T131" i="2"/>
  <c r="R132" i="2"/>
  <c r="R131" i="2" s="1"/>
  <c r="R226" i="3"/>
  <c r="P131" i="3"/>
  <c r="P130" i="3" s="1"/>
  <c r="AU96" i="1" s="1"/>
  <c r="T132" i="2"/>
  <c r="BK132" i="2"/>
  <c r="J132" i="2" s="1"/>
  <c r="J97" i="2" s="1"/>
  <c r="BK131" i="3"/>
  <c r="J131" i="3"/>
  <c r="J97" i="3" s="1"/>
  <c r="BK122" i="4"/>
  <c r="J122" i="4"/>
  <c r="J96" i="4"/>
  <c r="BK238" i="2"/>
  <c r="J238" i="2" s="1"/>
  <c r="J103" i="2" s="1"/>
  <c r="BK121" i="7"/>
  <c r="BK120" i="7" s="1"/>
  <c r="J120" i="7" s="1"/>
  <c r="J96" i="7" s="1"/>
  <c r="BK122" i="6"/>
  <c r="J122" i="6" s="1"/>
  <c r="J96" i="6" s="1"/>
  <c r="BK120" i="5"/>
  <c r="J120" i="5"/>
  <c r="J96" i="5" s="1"/>
  <c r="J226" i="3"/>
  <c r="J104" i="3"/>
  <c r="F33" i="2"/>
  <c r="AZ95" i="1" s="1"/>
  <c r="J33" i="3"/>
  <c r="AV96" i="1" s="1"/>
  <c r="AT96" i="1" s="1"/>
  <c r="F33" i="4"/>
  <c r="AZ97" i="1"/>
  <c r="J33" i="5"/>
  <c r="AV98" i="1"/>
  <c r="AT98" i="1" s="1"/>
  <c r="F33" i="6"/>
  <c r="AZ99" i="1"/>
  <c r="F33" i="7"/>
  <c r="AZ100" i="1" s="1"/>
  <c r="BA94" i="1"/>
  <c r="W30" i="1"/>
  <c r="BD94" i="1"/>
  <c r="W33" i="1" s="1"/>
  <c r="J33" i="2"/>
  <c r="AV95" i="1" s="1"/>
  <c r="AT95" i="1" s="1"/>
  <c r="F33" i="3"/>
  <c r="AZ96" i="1" s="1"/>
  <c r="J33" i="4"/>
  <c r="AV97" i="1"/>
  <c r="AT97" i="1"/>
  <c r="F33" i="5"/>
  <c r="AZ98" i="1" s="1"/>
  <c r="J33" i="6"/>
  <c r="AV99" i="1" s="1"/>
  <c r="AT99" i="1" s="1"/>
  <c r="J33" i="7"/>
  <c r="AV100" i="1"/>
  <c r="AT100" i="1"/>
  <c r="BC94" i="1"/>
  <c r="AY94" i="1" s="1"/>
  <c r="BB94" i="1"/>
  <c r="W31" i="1"/>
  <c r="R130" i="3" l="1"/>
  <c r="J121" i="7"/>
  <c r="J97" i="7"/>
  <c r="BK131" i="2"/>
  <c r="J131" i="2" s="1"/>
  <c r="J96" i="2" s="1"/>
  <c r="BK130" i="3"/>
  <c r="J130" i="3"/>
  <c r="J96" i="3" s="1"/>
  <c r="AU94" i="1"/>
  <c r="J30" i="7"/>
  <c r="AG100" i="1"/>
  <c r="J30" i="4"/>
  <c r="AG97" i="1"/>
  <c r="AX94" i="1"/>
  <c r="AW94" i="1"/>
  <c r="AK30" i="1" s="1"/>
  <c r="W32" i="1"/>
  <c r="J30" i="5"/>
  <c r="AG98" i="1"/>
  <c r="J30" i="6"/>
  <c r="AG99" i="1"/>
  <c r="AN99" i="1"/>
  <c r="AZ94" i="1"/>
  <c r="W29" i="1" s="1"/>
  <c r="J39" i="7" l="1"/>
  <c r="J39" i="4"/>
  <c r="J39" i="6"/>
  <c r="J39" i="5"/>
  <c r="AN98" i="1"/>
  <c r="AN97" i="1"/>
  <c r="AN100" i="1"/>
  <c r="J30" i="3"/>
  <c r="AG96" i="1" s="1"/>
  <c r="AN96" i="1" s="1"/>
  <c r="AV94" i="1"/>
  <c r="AK29" i="1" s="1"/>
  <c r="J30" i="2"/>
  <c r="AG95" i="1" s="1"/>
  <c r="J39" i="3" l="1"/>
  <c r="J39" i="2"/>
  <c r="AN95" i="1"/>
  <c r="AG94" i="1"/>
  <c r="AK26" i="1" s="1"/>
  <c r="AT94" i="1"/>
  <c r="AN94" i="1"/>
  <c r="AK35" i="1" l="1"/>
</calcChain>
</file>

<file path=xl/sharedStrings.xml><?xml version="1.0" encoding="utf-8"?>
<sst xmlns="http://schemas.openxmlformats.org/spreadsheetml/2006/main" count="10107" uniqueCount="1894">
  <si>
    <t>Export Komplet</t>
  </si>
  <si>
    <t/>
  </si>
  <si>
    <t>2.0</t>
  </si>
  <si>
    <t>ZAMOK</t>
  </si>
  <si>
    <t>False</t>
  </si>
  <si>
    <t>{6b59fbbb-3d06-4c0b-9a72-1e8a1877c2a7}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</si>
  <si>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</si>
  <si>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</si>
  <si>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</si>
  <si>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</si>
  <si>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</si>
  <si>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</si>
  <si>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</si>
  <si>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</si>
  <si>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0924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</si>
  <si>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</si>
  <si>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</si>
  <si>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Modernizace objektu MŠ Školní ul. Chodov -Hospodářská budova</t>
  </si>
  <si>
    <t>KSO:</t>
  </si>
  <si>
    <t>CC-CZ:</t>
  </si>
  <si>
    <t>Místo:</t>
  </si>
  <si>
    <t xml:space="preserve"> </t>
  </si>
  <si>
    <t>Datum:</t>
  </si>
  <si>
    <t>Zadavatel:</t>
  </si>
  <si>
    <t>IČ:</t>
  </si>
  <si>
    <t>MŠ Chodov -příspěvková organizace</t>
  </si>
  <si>
    <t>DIČ:</t>
  </si>
  <si>
    <t>Uchazeč:</t>
  </si>
  <si>
    <t>Projektant:</t>
  </si>
  <si>
    <t>Anna Dindáková, Staré Sedlo</t>
  </si>
  <si>
    <t>True</t>
  </si>
  <si>
    <t>Zpracovatel:</t>
  </si>
  <si>
    <t>Šimková Dita, K.Vary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</si>
  <si>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</si>
  <si>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</si>
  <si>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</si>
  <si>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</si>
  <si>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</si>
  <si>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</si>
  <si>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</si>
  <si>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</si>
  <si>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</si>
  <si>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</si>
  <si>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</si>
  <si>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</si>
  <si>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</si>
  <si>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</si>
  <si>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</si>
  <si>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</si>
  <si>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</si>
  <si>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</si>
  <si>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</si>
  <si>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</si>
  <si>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</si>
  <si>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</si>
  <si>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</si>
  <si>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</si>
  <si>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</si>
  <si>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</si>
  <si>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</si>
  <si>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</si>
  <si>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</si>
  <si>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</si>
  <si>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</si>
  <si>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</si>
  <si>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</si>
  <si>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</si>
  <si>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</si>
  <si>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</si>
  <si>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</si>
  <si>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</si>
  <si>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</si>
  <si>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</si>
  <si>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</si>
  <si>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</si>
  <si>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</si>
  <si>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</si>
  <si>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</si>
  <si>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</si>
  <si>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</si>
  <si>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část</t>
  </si>
  <si>
    <t>STA</t>
  </si>
  <si>
    <t>1</t>
  </si>
  <si>
    <t>{27eadb26-1ff8-440b-a7d3-1bc24c86fb58}</t>
  </si>
  <si>
    <t>2</t>
  </si>
  <si>
    <t>02</t>
  </si>
  <si>
    <t>Zdravotechnika</t>
  </si>
  <si>
    <t>{ab55a189-5360-47c2-a761-bb88ea2b0f26}</t>
  </si>
  <si>
    <t>03</t>
  </si>
  <si>
    <t>Vytápění</t>
  </si>
  <si>
    <t>{08fcb5b8-fa6d-47ca-bbd3-e6705f7c546e}</t>
  </si>
  <si>
    <t>04</t>
  </si>
  <si>
    <t>Silnoproud</t>
  </si>
  <si>
    <t>{5f1cbd5b-c891-40a7-a5cb-ab346dce3117}</t>
  </si>
  <si>
    <t>05</t>
  </si>
  <si>
    <t>Vzduchotechnika</t>
  </si>
  <si>
    <t>{7fe2e24e-0cee-4124-9e51-c9f51b373391}</t>
  </si>
  <si>
    <t>06</t>
  </si>
  <si>
    <t>Vedlejší rozpočtové náklady</t>
  </si>
  <si>
    <t>{8b9413d8-aa46-4e4c-8f5c-7f3b82fde3f3}</t>
  </si>
  <si>
    <t>KRYCÍ LIST SOUPISU PRACÍ</t>
  </si>
  <si>
    <t>Objekt:</t>
  </si>
  <si>
    <t>01 -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</si>
  <si>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</si>
  <si>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</si>
  <si>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</si>
  <si>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</si>
  <si>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</si>
  <si>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</si>
  <si>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</si>
  <si>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</si>
  <si>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</si>
  <si>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</si>
  <si>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</si>
  <si>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</si>
  <si>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</si>
  <si>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</si>
  <si>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</si>
  <si>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</si>
  <si>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</si>
  <si>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</si>
  <si>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</si>
  <si>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</si>
  <si>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</si>
  <si>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</si>
  <si>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</si>
  <si>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</si>
  <si>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</si>
  <si>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</si>
  <si>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</si>
  <si>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</si>
  <si>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</si>
  <si>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</si>
  <si>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</si>
  <si>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</si>
  <si>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</si>
  <si>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</si>
  <si>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</si>
  <si>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</si>
  <si>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</si>
  <si>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</si>
  <si>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</si>
  <si>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317142420</t>
  </si>
  <si>
    <t>Překlad nenosný pórobetonový š 100 mm v do 250 mm na tenkovrstvou maltu dl do 1000 mm</t>
  </si>
  <si>
    <t>kus</t>
  </si>
  <si>
    <t>4</t>
  </si>
  <si>
    <t>-1778327842</t>
  </si>
  <si>
    <t>317142422</t>
  </si>
  <si>
    <t>Překlad nenosný pórobetonový š 100 mm v do 250 mm na tenkovrstvou maltu dl přes 1000 do 1250 mm</t>
  </si>
  <si>
    <t>1910405475</t>
  </si>
  <si>
    <t>340271011</t>
  </si>
  <si>
    <t>Zazdívka otvorů v příčkách nebo stěnách pl přes 0,25 do 1 m2 tvárnicemi pórobetonovými tl 75 mm</t>
  </si>
  <si>
    <t>m2</t>
  </si>
  <si>
    <t>-584275519</t>
  </si>
  <si>
    <t>VV</t>
  </si>
  <si>
    <t>0,6*2*2 "po rušených dveřích</t>
  </si>
  <si>
    <t>342272225</t>
  </si>
  <si>
    <t>Příčka z pórobetonových hladkých tvárnic na tenkovrstvou maltu tl 100 mm</t>
  </si>
  <si>
    <t>176911957</t>
  </si>
  <si>
    <t>(4,1+1,8+0,7+3,45+1,25+2,1+2,1+3,65+6,1+3,25)*3</t>
  </si>
  <si>
    <t>-0,7*2*5</t>
  </si>
  <si>
    <t>-0,8*2*3</t>
  </si>
  <si>
    <t>Součet</t>
  </si>
  <si>
    <t>5</t>
  </si>
  <si>
    <t>342272245</t>
  </si>
  <si>
    <t>Příčka z pórobetonových hladkých tvárnic na tenkovrstvou maltu tl 150 mm</t>
  </si>
  <si>
    <t>51082390</t>
  </si>
  <si>
    <t>1,6*3</t>
  </si>
  <si>
    <t>6</t>
  </si>
  <si>
    <t>342291121</t>
  </si>
  <si>
    <t>Ukotvení příček k cihelným konstrukcím plochými kotvami</t>
  </si>
  <si>
    <t>m</t>
  </si>
  <si>
    <t>-699408387</t>
  </si>
  <si>
    <t>3*14</t>
  </si>
  <si>
    <t>7</t>
  </si>
  <si>
    <t>346272256</t>
  </si>
  <si>
    <t>Přizdívka z pórobetonových tvárnic tl 150 mm</t>
  </si>
  <si>
    <t>-1290126021</t>
  </si>
  <si>
    <t>1*1,2*1+0,7*1,2*2 "pro WC</t>
  </si>
  <si>
    <t>Úpravy povrchů, podlahy a osazování výplní</t>
  </si>
  <si>
    <t>8</t>
  </si>
  <si>
    <t>612131121</t>
  </si>
  <si>
    <t>Penetrační disperzní nátěr vnitřních stěn nanášený ručně</t>
  </si>
  <si>
    <t>74730331</t>
  </si>
  <si>
    <t>543,749 "na stáv.zdi</t>
  </si>
  <si>
    <t>9</t>
  </si>
  <si>
    <t>612142001</t>
  </si>
  <si>
    <t>Pletivo sklovláknité vnitřních stěn vtlačené do tmelu</t>
  </si>
  <si>
    <t>537224065</t>
  </si>
  <si>
    <t>(269,516+92,28+543,749)*0,15 "15% ploch stěn</t>
  </si>
  <si>
    <t>10</t>
  </si>
  <si>
    <t>612321121</t>
  </si>
  <si>
    <t xml:space="preserve">Vápenocementová omítka hladká jednovrstvá vnitřních stěn nanášená ručně </t>
  </si>
  <si>
    <t>-840455436</t>
  </si>
  <si>
    <t xml:space="preserve">269,516 "pod KO na stáv.i nových zdech </t>
  </si>
  <si>
    <t>11</t>
  </si>
  <si>
    <t>612321141</t>
  </si>
  <si>
    <t>Vápenocementová omítka štuková dvouvrstvá vnitřních stěn nanášená ručně vč.kov.pozink.omítacích profilů</t>
  </si>
  <si>
    <t>-297925292</t>
  </si>
  <si>
    <t>(4,8+2,4+73,7)*2+2,88 "na nových příčkách</t>
  </si>
  <si>
    <t>-((13,1+7,6+6,5+16,9)*2-0,8*2*2-0,7*2*9) "KO na nových zdech</t>
  </si>
  <si>
    <t>612325416</t>
  </si>
  <si>
    <t>Oprava vnitřní vápenocementové hladké omítky tl do 20 mm stěn v rozsahu plochy do 10 % s celoplošným přeštukováním tl do 3 mm</t>
  </si>
  <si>
    <t>-335267293</t>
  </si>
  <si>
    <t>348,78*3 "obvod stěn dle tabulky místností x výška místnosti</t>
  </si>
  <si>
    <t>-0,8*2*38</t>
  </si>
  <si>
    <t>-0,7*2*14</t>
  </si>
  <si>
    <t>-1,25*2*1</t>
  </si>
  <si>
    <t>-1,25*2,7*1</t>
  </si>
  <si>
    <t>-0,75*2*2</t>
  </si>
  <si>
    <t>-1*2*2</t>
  </si>
  <si>
    <t>-1,2*1,8*22</t>
  </si>
  <si>
    <t>-269,516 "KO</t>
  </si>
  <si>
    <t>-92,28 "omítka na nových příčkách</t>
  </si>
  <si>
    <t>13</t>
  </si>
  <si>
    <t>619991001</t>
  </si>
  <si>
    <t>Zakrytí podlahy fólií</t>
  </si>
  <si>
    <t>401423528</t>
  </si>
  <si>
    <t>14</t>
  </si>
  <si>
    <t>619991011</t>
  </si>
  <si>
    <t>Obalení samostatných konstrukcí a prvků fólií</t>
  </si>
  <si>
    <t>1487282711</t>
  </si>
  <si>
    <t>250 "odhad</t>
  </si>
  <si>
    <t>15</t>
  </si>
  <si>
    <t>632441223</t>
  </si>
  <si>
    <t>Potěr anhydritový samonivelační litý C30 tl přes 35 do 40 mm</t>
  </si>
  <si>
    <t>1612292171</t>
  </si>
  <si>
    <t>57,34 "skladba S1</t>
  </si>
  <si>
    <t>16</t>
  </si>
  <si>
    <t>632441225</t>
  </si>
  <si>
    <t>Potěr anhydritový samonivelační litý C30 tl přes 45 do 50 mm</t>
  </si>
  <si>
    <t>502416591</t>
  </si>
  <si>
    <t>11,92 "skladba S2</t>
  </si>
  <si>
    <t>17</t>
  </si>
  <si>
    <t>632481213</t>
  </si>
  <si>
    <t>Separační vrstva z PE fólie</t>
  </si>
  <si>
    <t>581394406</t>
  </si>
  <si>
    <t>Ostatní konstrukce a práce, bourání</t>
  </si>
  <si>
    <t>18</t>
  </si>
  <si>
    <t>949101111</t>
  </si>
  <si>
    <t>Lešení pomocné pro objekty pozemních staveb s lešeňovou podlahou v do 1,9 m zatížení do 150 kg/m2</t>
  </si>
  <si>
    <t>-854716537</t>
  </si>
  <si>
    <t>274,52 "viz tabulka místností</t>
  </si>
  <si>
    <t>19</t>
  </si>
  <si>
    <t>952901111</t>
  </si>
  <si>
    <t>Vyčištění budov bytové a občanské výstavby při výšce podlaží do 4 m</t>
  </si>
  <si>
    <t>-1124097178</t>
  </si>
  <si>
    <t>20</t>
  </si>
  <si>
    <t>962031132</t>
  </si>
  <si>
    <t>Bourání příček nebo přizdívek z cihel pálených tl do 100 mm</t>
  </si>
  <si>
    <t>-732104074</t>
  </si>
  <si>
    <t>dle výkresu bourání</t>
  </si>
  <si>
    <t>(3,085+2,515+0,265+1,68+3,45+3,085+1,56+2,085+2,6+1,435+1,62+0,25+5,805+1,45)*3</t>
  </si>
  <si>
    <t>-0,6*2*3</t>
  </si>
  <si>
    <t>-0,7*2*1</t>
  </si>
  <si>
    <t>-0,8*2*4</t>
  </si>
  <si>
    <t>962081131</t>
  </si>
  <si>
    <t>Bourání příček ze skleněných tvárnic tl do 100 mm</t>
  </si>
  <si>
    <t>1282663203</t>
  </si>
  <si>
    <t>1,25*3-0,8*2 " m.č.1.17</t>
  </si>
  <si>
    <t>22</t>
  </si>
  <si>
    <t>965042121</t>
  </si>
  <si>
    <t>Bourání podkladů pod dlažby nebo mazanin betonových nebo z litého asfaltu tl do 100 mm pl do 1 m2</t>
  </si>
  <si>
    <t>m3</t>
  </si>
  <si>
    <t>-172844244</t>
  </si>
  <si>
    <t>1,05*0,7*0,1+0,9*0,7*0,1 "základ m.č.1.04</t>
  </si>
  <si>
    <t>23</t>
  </si>
  <si>
    <t>965042141</t>
  </si>
  <si>
    <t>Bourání podkladů pod dlažby nebo mazanin betonových nebo z litého asfaltu tl do 100 mm pl přes 4 m2</t>
  </si>
  <si>
    <t>-1233405941</t>
  </si>
  <si>
    <t>67,51*0,05 " skladba B1</t>
  </si>
  <si>
    <t>9,12*0,05 "skladba B2</t>
  </si>
  <si>
    <t>24</t>
  </si>
  <si>
    <t>965081213</t>
  </si>
  <si>
    <t>Bourání podlah z dlaždic keramických nebo xylolitových tl do 10 mm plochy přes 1 m2</t>
  </si>
  <si>
    <t>-1620816119</t>
  </si>
  <si>
    <t>67,51 " skladba B1</t>
  </si>
  <si>
    <t>57,47 "skladba B4</t>
  </si>
  <si>
    <t>25</t>
  </si>
  <si>
    <t>968072455</t>
  </si>
  <si>
    <t>Vybourání kovových dveřních zárubní pl do 2 m2</t>
  </si>
  <si>
    <t>-1000787691</t>
  </si>
  <si>
    <t>0,8*2*5+0,6*2*7+0,7*2*2 "dle výkresu bourání</t>
  </si>
  <si>
    <t>26</t>
  </si>
  <si>
    <t>977151123</t>
  </si>
  <si>
    <t>Jádrové vrty diamantovými korunkami do stavebních materiálů D přes 130 do 150 mm</t>
  </si>
  <si>
    <t>-1125290667</t>
  </si>
  <si>
    <t>0,15*1+0,1*8 "pro VZT</t>
  </si>
  <si>
    <t>27</t>
  </si>
  <si>
    <t>977151125</t>
  </si>
  <si>
    <t>Jádrové vrty diamantovými korunkami do stavebních materiálů D přes 180 do 200 mm</t>
  </si>
  <si>
    <t>-1770772645</t>
  </si>
  <si>
    <t>0,1*8+0,45*4 "pro VZT</t>
  </si>
  <si>
    <t>28</t>
  </si>
  <si>
    <t>977151127</t>
  </si>
  <si>
    <t>Jádrové vrty diamantovými korunkami do stavebních materiálů D přes 225 do 250 mm</t>
  </si>
  <si>
    <t>721748324</t>
  </si>
  <si>
    <t>0,45*2 "pro VZT</t>
  </si>
  <si>
    <t>29</t>
  </si>
  <si>
    <t>977151131</t>
  </si>
  <si>
    <t>Jádrové vrty diamantovými korunkami do stavebních materiálů D přes 350 do 400 mm</t>
  </si>
  <si>
    <t>-1678506874</t>
  </si>
  <si>
    <t>0,1*2 "pro VZT</t>
  </si>
  <si>
    <t>30</t>
  </si>
  <si>
    <t>978013121</t>
  </si>
  <si>
    <t>Otlučení (osekání) vnitřní vápenné nebo vápenocementové omítky stěn v rozsahu přes 5 do 10 %</t>
  </si>
  <si>
    <t>945341446</t>
  </si>
  <si>
    <t>543,749 "stáv.stěny</t>
  </si>
  <si>
    <t>31</t>
  </si>
  <si>
    <t>978013191</t>
  </si>
  <si>
    <t>Otlučení (osekání) vnitřní vápenné nebo vápenocementové omítky stěn v rozsahu přes 50 do 100 %</t>
  </si>
  <si>
    <t>-1934971197</t>
  </si>
  <si>
    <t>269,516-144,705-72,4 "pod KO (odpočet otlučeného KO a obkladu na nových příčkách)</t>
  </si>
  <si>
    <t>32</t>
  </si>
  <si>
    <t>978059541</t>
  </si>
  <si>
    <t>Odsekání a odebrání obkladů stěn z vnitřních obkládaček plochy přes 1 m2</t>
  </si>
  <si>
    <t>1109795128</t>
  </si>
  <si>
    <t>-na nebouraném zdivu</t>
  </si>
  <si>
    <t>(4,7+4,7+0,7+0,3+5,8)*1,5-0,8*1,5 "m.č 1.04</t>
  </si>
  <si>
    <t>1,7*1,5 "m.č.1.08</t>
  </si>
  <si>
    <t>(2,45+1,8)*2*1,8-0,8*1,8 " m.č.1.09</t>
  </si>
  <si>
    <t>(6,2+6,1)*2*1,8-0,8*1,8*2 "m.č.1.11</t>
  </si>
  <si>
    <t>(1,7+4,4)*2*1,8-0,8*1,8 "m.č.1.13</t>
  </si>
  <si>
    <t>(1,65+2,5+1,6+1,9)*2 "m.č.1.19</t>
  </si>
  <si>
    <t>(0,95+3,1)*1,5+(3,45+4,8)*2*1,5-0,7*1,5-0,6*1,5*2 "m.č.1.21, 1.22, 1.23</t>
  </si>
  <si>
    <t>997</t>
  </si>
  <si>
    <t>Přesun sutě</t>
  </si>
  <si>
    <t>33</t>
  </si>
  <si>
    <t>997013111</t>
  </si>
  <si>
    <t>Vnitrostaveništní doprava suti a vybouraných hmot pro budovy v do 6 m</t>
  </si>
  <si>
    <t>t</t>
  </si>
  <si>
    <t>-1435752479</t>
  </si>
  <si>
    <t>34</t>
  </si>
  <si>
    <t>997013501</t>
  </si>
  <si>
    <t>Odvoz suti a vybouraných hmot na skládku nebo meziskládku do 1 km se složením</t>
  </si>
  <si>
    <t>-336955886</t>
  </si>
  <si>
    <t>35</t>
  </si>
  <si>
    <t>997013509</t>
  </si>
  <si>
    <t>Příplatek k odvozu suti a vybouraných hmot na skládku ZKD 1 km přes 1 km</t>
  </si>
  <si>
    <t>-1804309190</t>
  </si>
  <si>
    <t>45,556*14 "celkem do 15km</t>
  </si>
  <si>
    <t>36</t>
  </si>
  <si>
    <t>997013631</t>
  </si>
  <si>
    <t>Poplatek za uložení na skládce (skládkovné) stavebního odpadu směsného kód odpadu 17 09 04</t>
  </si>
  <si>
    <t>1641715371</t>
  </si>
  <si>
    <t>998</t>
  </si>
  <si>
    <t>Přesun hmot</t>
  </si>
  <si>
    <t>37</t>
  </si>
  <si>
    <t>998012101</t>
  </si>
  <si>
    <t>Přesun hmot pro budovy monolitické s vyzdívaným obvodovým pláštěm v do 6 m</t>
  </si>
  <si>
    <t>-1153948867</t>
  </si>
  <si>
    <t>PSV</t>
  </si>
  <si>
    <t>Práce a dodávky PSV</t>
  </si>
  <si>
    <t>711</t>
  </si>
  <si>
    <t>Izolace proti vodě, vlhkosti a plynům</t>
  </si>
  <si>
    <t>38</t>
  </si>
  <si>
    <t>711111001</t>
  </si>
  <si>
    <t>Provedení izolace proti zemní vlhkosti vodorovné za studena nátěrem penetračním</t>
  </si>
  <si>
    <t>3309690</t>
  </si>
  <si>
    <t>39</t>
  </si>
  <si>
    <t>M</t>
  </si>
  <si>
    <t>11163150</t>
  </si>
  <si>
    <t>lak penetrační asfaltový</t>
  </si>
  <si>
    <t>-858135567</t>
  </si>
  <si>
    <t>69,26*0,0003 'Přepočtené koeficientem množství</t>
  </si>
  <si>
    <t>40</t>
  </si>
  <si>
    <t>711141559</t>
  </si>
  <si>
    <t>Provedení izolace proti zemní vlhkosti pásy přitavením vodorovné NAIP</t>
  </si>
  <si>
    <t>385632644</t>
  </si>
  <si>
    <t>2*57,34 "skladba S1</t>
  </si>
  <si>
    <t>2*11,92 "skladba S2</t>
  </si>
  <si>
    <t>41</t>
  </si>
  <si>
    <t>62832001</t>
  </si>
  <si>
    <t>pás asfaltový natavitelný oxidovaný s vložkou ze skleněné rohože typu V60 s jemnozrnným minerálním posypem tl 3,5mm</t>
  </si>
  <si>
    <t>-1743540754</t>
  </si>
  <si>
    <t>57,34+11,92</t>
  </si>
  <si>
    <t>69,26*1,15 'Přepočtené koeficientem množství</t>
  </si>
  <si>
    <t>42</t>
  </si>
  <si>
    <t>62836109</t>
  </si>
  <si>
    <t>pás asfaltový natavitelný oxidovaný s vložkou z hliníkové fólie / hliníkové fólie s textilií, se spalitelnou PE folií nebo jemnozrnným minerálním posypem tl 3,5mm</t>
  </si>
  <si>
    <t>1005878322</t>
  </si>
  <si>
    <t>43</t>
  </si>
  <si>
    <t>998711201</t>
  </si>
  <si>
    <t>Přesun hmot procentní pro izolace proti vodě, vlhkosti a plynům v objektech v do 6 m</t>
  </si>
  <si>
    <t>%</t>
  </si>
  <si>
    <t>1081847693</t>
  </si>
  <si>
    <t>713</t>
  </si>
  <si>
    <t>Izolace tepelné</t>
  </si>
  <si>
    <t>44</t>
  </si>
  <si>
    <t>713120821</t>
  </si>
  <si>
    <t>Odstranění tepelné izolace podlah volně kladené z polystyrenu suchého tl do 100 mm</t>
  </si>
  <si>
    <t>460769075</t>
  </si>
  <si>
    <t>9,12 "skladba B2</t>
  </si>
  <si>
    <t>45</t>
  </si>
  <si>
    <t>713121111</t>
  </si>
  <si>
    <t>Montáž izolace tepelné podlah volně kladenými rohožemi, pásy, dílci, deskami 1 vrstva</t>
  </si>
  <si>
    <t>1962529516</t>
  </si>
  <si>
    <t>46</t>
  </si>
  <si>
    <t>28372303</t>
  </si>
  <si>
    <t>deska EPS 100 pro konstrukce s běžným zatížením λ=0,037 tl 40mm</t>
  </si>
  <si>
    <t>606090869</t>
  </si>
  <si>
    <t>69,26*1,05 'Přepočtené koeficientem množství</t>
  </si>
  <si>
    <t>47</t>
  </si>
  <si>
    <t>998713201</t>
  </si>
  <si>
    <t>Přesun hmot procentní pro izolace tepelné v objektech v do 6 m</t>
  </si>
  <si>
    <t>1248003403</t>
  </si>
  <si>
    <t>766</t>
  </si>
  <si>
    <t>Konstrukce truhlářské</t>
  </si>
  <si>
    <t>48</t>
  </si>
  <si>
    <t>766-1L/DD</t>
  </si>
  <si>
    <t>Dod+mtz vnitř.dveře 700/1970mm -komplet vč.ocel.zárubně, kování, zámku</t>
  </si>
  <si>
    <t>89746382</t>
  </si>
  <si>
    <t>49</t>
  </si>
  <si>
    <t>766-1L/PP</t>
  </si>
  <si>
    <t xml:space="preserve">Dod+mtz vnitř.dveře 700/1970mm PO -komplet vč.ocel.zárubně, kování, zámku, samozavírače </t>
  </si>
  <si>
    <t>-709807061</t>
  </si>
  <si>
    <t>50</t>
  </si>
  <si>
    <t>766-1P/DD</t>
  </si>
  <si>
    <t>1511962625</t>
  </si>
  <si>
    <t>51</t>
  </si>
  <si>
    <t>766-1P/PP</t>
  </si>
  <si>
    <t>-1537808647</t>
  </si>
  <si>
    <t>52</t>
  </si>
  <si>
    <t>766-2L/DD</t>
  </si>
  <si>
    <t>Dod+mtz vnitř.dveře 800/1970mm -komplet vč.ocel.zárubně, kování, zámku</t>
  </si>
  <si>
    <t>-793077348</t>
  </si>
  <si>
    <t>53</t>
  </si>
  <si>
    <t>766-2P/DD</t>
  </si>
  <si>
    <t>-1563377267</t>
  </si>
  <si>
    <t>54</t>
  </si>
  <si>
    <t>766691914</t>
  </si>
  <si>
    <t>Vyvěšení nebo zavěšení dřevěných křídel dveří pl do 2 m2</t>
  </si>
  <si>
    <t>767918472</t>
  </si>
  <si>
    <t>5+7+2 "dle výkresu bourání</t>
  </si>
  <si>
    <t>17 "stáv.dveře pro zpětné osazení</t>
  </si>
  <si>
    <t>17 "stáv.dveře -osazení zpět</t>
  </si>
  <si>
    <t>55</t>
  </si>
  <si>
    <t>76670001R</t>
  </si>
  <si>
    <t xml:space="preserve">Uskladnění stáv.dveřních křídel během výstavby pro zpětné použití  </t>
  </si>
  <si>
    <t>Kč</t>
  </si>
  <si>
    <t>387955956</t>
  </si>
  <si>
    <t>56</t>
  </si>
  <si>
    <t>998766201</t>
  </si>
  <si>
    <t>Přesun hmot procentní pro kce truhlářské v objektech v do 6 m</t>
  </si>
  <si>
    <t>-368901169</t>
  </si>
  <si>
    <t>771</t>
  </si>
  <si>
    <t>Podlahy z dlaždic</t>
  </si>
  <si>
    <t>57</t>
  </si>
  <si>
    <t>771121011</t>
  </si>
  <si>
    <t>Nátěr penetrační na podlahu</t>
  </si>
  <si>
    <t>-2123155445</t>
  </si>
  <si>
    <t>23,55 "skladba S4</t>
  </si>
  <si>
    <t>58</t>
  </si>
  <si>
    <t>771121025</t>
  </si>
  <si>
    <t>Broušení stávajícího podkladu před litím stěrky před pokládkou dlažby</t>
  </si>
  <si>
    <t>1382678554</t>
  </si>
  <si>
    <t>59</t>
  </si>
  <si>
    <t>771151022</t>
  </si>
  <si>
    <t>Samonivelační stěrka podlah pevnosti 30 MPa tl přes 3 do 5 mm</t>
  </si>
  <si>
    <t>383983212</t>
  </si>
  <si>
    <t>60</t>
  </si>
  <si>
    <t>771474113</t>
  </si>
  <si>
    <t>Montáž soklů z dlaždic keramických rovných lepených cementovým flexibilním lepidlem v přes 90 do 120 mm</t>
  </si>
  <si>
    <t>-810272337</t>
  </si>
  <si>
    <t>11,3+9,5 "m.č.1.10, 1.17</t>
  </si>
  <si>
    <t>61</t>
  </si>
  <si>
    <t>771574416</t>
  </si>
  <si>
    <t>Montáž podlah keramických hladkých lepených cementovým flexibilním lepidlem přes 9 do 12 ks/m2</t>
  </si>
  <si>
    <t>621880859</t>
  </si>
  <si>
    <t>62</t>
  </si>
  <si>
    <t>59761128</t>
  </si>
  <si>
    <t>dlažba keramická slinutá nemrazuvzdorná R9/A povrch hladký/matný tl do 10mm přes 9 do 12ks/m2</t>
  </si>
  <si>
    <t>60770061</t>
  </si>
  <si>
    <t>57,34+23,55+20,8*0,1</t>
  </si>
  <si>
    <t>82,97*1,1 'Přepočtené koeficientem množství</t>
  </si>
  <si>
    <t>63</t>
  </si>
  <si>
    <t>771591112</t>
  </si>
  <si>
    <t>Izolace pod dlažbu nátěrem nebo stěrkou ve dvou vrstvách vč.systémových detailů</t>
  </si>
  <si>
    <t>-1440401853</t>
  </si>
  <si>
    <t>64</t>
  </si>
  <si>
    <t>771591117</t>
  </si>
  <si>
    <t>Podlahy spárování akrylem</t>
  </si>
  <si>
    <t>-312199820</t>
  </si>
  <si>
    <t>65</t>
  </si>
  <si>
    <t>998771201</t>
  </si>
  <si>
    <t>Přesun hmot procentní pro podlahy z dlaždic v objektech v do 6 m</t>
  </si>
  <si>
    <t>-339780653</t>
  </si>
  <si>
    <t>776</t>
  </si>
  <si>
    <t>Podlahy povlakové</t>
  </si>
  <si>
    <t>66</t>
  </si>
  <si>
    <t>776111115</t>
  </si>
  <si>
    <t>Broušení podkladu povlakových podlah před litím stěrky</t>
  </si>
  <si>
    <t>-441335760</t>
  </si>
  <si>
    <t>35,32 "skladba S3</t>
  </si>
  <si>
    <t>95,75 "skladba S5</t>
  </si>
  <si>
    <t>67</t>
  </si>
  <si>
    <t>776121321</t>
  </si>
  <si>
    <t>Neředěná penetrace savého podkladu povlakových podlah</t>
  </si>
  <si>
    <t>941472578</t>
  </si>
  <si>
    <t>68</t>
  </si>
  <si>
    <t>776141121</t>
  </si>
  <si>
    <t>Stěrka podlahová nivelační pro vyrovnání podkladu povlakových podlah pevnosti 30 MPa tl do 3 mm</t>
  </si>
  <si>
    <t>2147282297</t>
  </si>
  <si>
    <t>69</t>
  </si>
  <si>
    <t>776141122</t>
  </si>
  <si>
    <t>Stěrka podlahová nivelační pro vyrovnání podkladu povlakových podlah pevnosti 30 MPa tl přes 3 do 5 mm</t>
  </si>
  <si>
    <t>-1994417310</t>
  </si>
  <si>
    <t>70</t>
  </si>
  <si>
    <t>776201811</t>
  </si>
  <si>
    <t>Demontáž lepených povlakových podlah bez podložky ručně</t>
  </si>
  <si>
    <t>-2063070974</t>
  </si>
  <si>
    <t>35,32 "skladba B3</t>
  </si>
  <si>
    <t>48,74 "skladba B5</t>
  </si>
  <si>
    <t>71</t>
  </si>
  <si>
    <t>776211111</t>
  </si>
  <si>
    <t>Lepení textilních pásů</t>
  </si>
  <si>
    <t>-981708154</t>
  </si>
  <si>
    <t>72</t>
  </si>
  <si>
    <t>6975106R</t>
  </si>
  <si>
    <t>koberec zátěžový -dle PD</t>
  </si>
  <si>
    <t>779863447</t>
  </si>
  <si>
    <t>35,32</t>
  </si>
  <si>
    <t>35,32*1,1 'Přepočtené koeficientem množství</t>
  </si>
  <si>
    <t>73</t>
  </si>
  <si>
    <t>776231111</t>
  </si>
  <si>
    <t>Lepení lamel a čtverců z vinylu standardním lepidlem</t>
  </si>
  <si>
    <t>-679813381</t>
  </si>
  <si>
    <t>74</t>
  </si>
  <si>
    <t>2841105R</t>
  </si>
  <si>
    <t>dílce vinylové tl 2,5mm, nášlapná vrstva min. 0,7mm -dle  PD</t>
  </si>
  <si>
    <t>-1341411952</t>
  </si>
  <si>
    <t>11,92+95,75</t>
  </si>
  <si>
    <t>107,67*1,1 'Přepočtené koeficientem množství</t>
  </si>
  <si>
    <t>75</t>
  </si>
  <si>
    <t>776411111</t>
  </si>
  <si>
    <t>Montáž obvodových soklíků výšky do 80 mm</t>
  </si>
  <si>
    <t>1851682655</t>
  </si>
  <si>
    <t>18,15+14,95-0,8*2 "m.č.1.01, 1.03</t>
  </si>
  <si>
    <t>76</t>
  </si>
  <si>
    <t>spcm776</t>
  </si>
  <si>
    <t xml:space="preserve">Soklík kobercový výška do 80 mm </t>
  </si>
  <si>
    <t>451509656</t>
  </si>
  <si>
    <t>31,5*1,02 'Přepočtené koeficientem množství</t>
  </si>
  <si>
    <t>77</t>
  </si>
  <si>
    <t>776421111</t>
  </si>
  <si>
    <t>Montáž obvodových lišt lepením</t>
  </si>
  <si>
    <t>60715805</t>
  </si>
  <si>
    <t>10,81+16,53+12,38+8,1+16,47+8,51+30,78+14,03+12,22+8,31-0,8*20-1*2-0,7*3 "dle tabulky místností</t>
  </si>
  <si>
    <t>78</t>
  </si>
  <si>
    <t>28411008</t>
  </si>
  <si>
    <t>lišta soklová PVC 16x60mm</t>
  </si>
  <si>
    <t>988217527</t>
  </si>
  <si>
    <t>118,04*1,02 'Přepočtené koeficientem množství</t>
  </si>
  <si>
    <t>79</t>
  </si>
  <si>
    <t>998776201</t>
  </si>
  <si>
    <t>Přesun hmot procentní pro podlahy povlakové v objektech v do 6 m</t>
  </si>
  <si>
    <t>-479793512</t>
  </si>
  <si>
    <t>781</t>
  </si>
  <si>
    <t>Dokončovací práce - obklady</t>
  </si>
  <si>
    <t>80</t>
  </si>
  <si>
    <t>781121011</t>
  </si>
  <si>
    <t>Nátěr penetrační na stěnu</t>
  </si>
  <si>
    <t>-1591791423</t>
  </si>
  <si>
    <t>81</t>
  </si>
  <si>
    <t>781131112</t>
  </si>
  <si>
    <t>Izolace pod obklad nátěrem nebo stěrkou ve dvou vrstvách vč.systémových detailů</t>
  </si>
  <si>
    <t>-721400445</t>
  </si>
  <si>
    <t>269,516*0,25 "25 % plochy</t>
  </si>
  <si>
    <t>82</t>
  </si>
  <si>
    <t>781472217</t>
  </si>
  <si>
    <t>Montáž obkladů keramických hladkých lepených cementovým flexibilním lepidlem přes 12 do 19 ks/m2</t>
  </si>
  <si>
    <t>-1340654930</t>
  </si>
  <si>
    <t>m.č,.1.04, 1.09, 1.11, 1.12, 1.13, 1.19, 1.21, 1.22, 1.23</t>
  </si>
  <si>
    <t>(33,1+8,82+26,04+15,78+15,2+16,2+6,5+15,8)*2</t>
  </si>
  <si>
    <t>(0,75+0,75+1,1)*0,4</t>
  </si>
  <si>
    <t>12,22*1,8</t>
  </si>
  <si>
    <t>-0,8*2*9</t>
  </si>
  <si>
    <t>-0,7*2*10</t>
  </si>
  <si>
    <t>83</t>
  </si>
  <si>
    <t>59761701</t>
  </si>
  <si>
    <t>obklad keramický nemrazuvzdorný povrch hladký/lesklý tl do 10mm přes 12 do 19ks/m2</t>
  </si>
  <si>
    <t>2019280879</t>
  </si>
  <si>
    <t>269,516*1,1 'Přepočtené koeficientem množství</t>
  </si>
  <si>
    <t>84</t>
  </si>
  <si>
    <t>781492251</t>
  </si>
  <si>
    <t>Montáž profilů ukončovacích a rohových lepených flexibilním cementovým lepidlem</t>
  </si>
  <si>
    <t>-1714299076</t>
  </si>
  <si>
    <t>135 "odhad</t>
  </si>
  <si>
    <t>85</t>
  </si>
  <si>
    <t>28342003</t>
  </si>
  <si>
    <t>lišta ukončovací z PVC 10mm</t>
  </si>
  <si>
    <t>1731629368</t>
  </si>
  <si>
    <t>135*1,05 'Přepočtené koeficientem množství</t>
  </si>
  <si>
    <t>86</t>
  </si>
  <si>
    <t>781495115</t>
  </si>
  <si>
    <t>Spárování vnitřních obkladů silikonem</t>
  </si>
  <si>
    <t>1479542159</t>
  </si>
  <si>
    <t>150 "odhad</t>
  </si>
  <si>
    <t>87</t>
  </si>
  <si>
    <t>998781201</t>
  </si>
  <si>
    <t>Přesun hmot procentní pro obklady keramické v objektech v do 6 m</t>
  </si>
  <si>
    <t>-483214925</t>
  </si>
  <si>
    <t>783</t>
  </si>
  <si>
    <t>Dokončovací práce - nátěry</t>
  </si>
  <si>
    <t>88</t>
  </si>
  <si>
    <t>783301303</t>
  </si>
  <si>
    <t>Bezoplachové odrezivění zámečnických konstrukcí</t>
  </si>
  <si>
    <t>1544067584</t>
  </si>
  <si>
    <t>4,8*0,2*16+5*0,2*1 "stáv.zárubně</t>
  </si>
  <si>
    <t>4,7*0,2*7+4,8*0,2*3 "nové zárubně</t>
  </si>
  <si>
    <t>89</t>
  </si>
  <si>
    <t>783301311</t>
  </si>
  <si>
    <t>Odmaštění zámečnických konstrukcí vodou ředitelným odmašťovačem</t>
  </si>
  <si>
    <t>-554559150</t>
  </si>
  <si>
    <t>90</t>
  </si>
  <si>
    <t>783314101</t>
  </si>
  <si>
    <t>Základní jednonásobný syntetický nátěr zámečnických konstrukcí</t>
  </si>
  <si>
    <t>-1552985825</t>
  </si>
  <si>
    <t>91</t>
  </si>
  <si>
    <t>783317101</t>
  </si>
  <si>
    <t>Krycí jednonásobný syntetický standardní nátěr zámečnických konstrukcí</t>
  </si>
  <si>
    <t>-1449519139</t>
  </si>
  <si>
    <t>25,82*2 "zárubně 2xnátěr</t>
  </si>
  <si>
    <t>92</t>
  </si>
  <si>
    <t>783813131</t>
  </si>
  <si>
    <t>Penetrační syntetický nátěr hladkých, tenkovrstvých zrnitých a štukových omítek (omyvatelný sokl)</t>
  </si>
  <si>
    <t>1845406644</t>
  </si>
  <si>
    <t xml:space="preserve">m.č.1.02, 1.06, 1.07, 1.08, 1.10, 1.15, 1.16, 1.24, 1.25 </t>
  </si>
  <si>
    <t>(16,53+12,38+8,1+16,47+30,78)*1,5</t>
  </si>
  <si>
    <t>(11,32+8,51+12,2+8,31)*2</t>
  </si>
  <si>
    <t>-1*1,5*1</t>
  </si>
  <si>
    <t>-0,8*1,5*15</t>
  </si>
  <si>
    <t>-0,7*1,5*2</t>
  </si>
  <si>
    <t>-1,25*1,5*2</t>
  </si>
  <si>
    <t>-0,8*2*5</t>
  </si>
  <si>
    <t>-0,75*2*1</t>
  </si>
  <si>
    <t>93</t>
  </si>
  <si>
    <t>783817421</t>
  </si>
  <si>
    <t>Krycí dvojnásobný syntetický nátěr hladkých, zrnitých tenkovrstvých nebo štukových omítek (omyvatelný sokl)</t>
  </si>
  <si>
    <t>1936638934</t>
  </si>
  <si>
    <t>784</t>
  </si>
  <si>
    <t>Dokončovací práce - malby a tapety</t>
  </si>
  <si>
    <t>94</t>
  </si>
  <si>
    <t>784121001</t>
  </si>
  <si>
    <t>Oškrabání malby v místnostech v do 3,80 m</t>
  </si>
  <si>
    <t>735291306</t>
  </si>
  <si>
    <t>274,52 "strop -dle tabulky místností</t>
  </si>
  <si>
    <t>95</t>
  </si>
  <si>
    <t>784131101</t>
  </si>
  <si>
    <t>Odstranění linkrustace v místnostech v do 3,80 m</t>
  </si>
  <si>
    <t>352063708</t>
  </si>
  <si>
    <t>(2,05+1,8+4,7+3,5+1,2)*1,5-1*1,5 "m.č.1.05, 1.06</t>
  </si>
  <si>
    <t>(2,8+3,1)*1,5-0,8*1,5 " m.č.1.18</t>
  </si>
  <si>
    <t>96</t>
  </si>
  <si>
    <t>784181121</t>
  </si>
  <si>
    <t>Hloubková jednonásobná bezbarvá penetrace podkladu v místnostech v do 3,80 m</t>
  </si>
  <si>
    <t>2118960205</t>
  </si>
  <si>
    <t>543,349+92,28-172,22 "stáv.a nové stěny bez omyvatelného soklu</t>
  </si>
  <si>
    <t>97</t>
  </si>
  <si>
    <t>784211101</t>
  </si>
  <si>
    <t>Dvojnásobné bílé malby ze směsí za mokra výborně oděruvzdorných v místnostech v do 3,80 m</t>
  </si>
  <si>
    <t>357374727</t>
  </si>
  <si>
    <t>98</t>
  </si>
  <si>
    <t>784211161</t>
  </si>
  <si>
    <t>Příplatek k cenám 2x maleb ze směsí za mokra oděruvzdorných za barevnou malbu v světlém odstínu</t>
  </si>
  <si>
    <t>-783138296</t>
  </si>
  <si>
    <t>02 - Zdravotechnika</t>
  </si>
  <si>
    <t xml:space="preserve">    1 - Zemní práce</t>
  </si>
  <si>
    <t xml:space="preserve">    4 - Vodorovné konstrukce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</si>
  <si>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</si>
  <si>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</si>
  <si>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</si>
  <si>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</si>
  <si>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>VRN - Vedlejší rozpočtové náklady</t>
  </si>
  <si>
    <t>Zemní práce</t>
  </si>
  <si>
    <t>C13220-1101</t>
  </si>
  <si>
    <t>Hlb rýh 60cm horn 3 100m3  *</t>
  </si>
  <si>
    <t>1354897775</t>
  </si>
  <si>
    <t xml:space="preserve">(0.75*1.6+0.7*2+0.75*1.3+0.75*1)*0.4              </t>
  </si>
  <si>
    <t>C13220-1109</t>
  </si>
  <si>
    <t>Přípl za lepivost rýh v hor.3   *</t>
  </si>
  <si>
    <t>2135565911</t>
  </si>
  <si>
    <t>C16270-1102</t>
  </si>
  <si>
    <t>Vodorovné přem.výkopku do 7000m 1-4*</t>
  </si>
  <si>
    <t>2088977652</t>
  </si>
  <si>
    <t xml:space="preserve">lože                                              </t>
  </si>
  <si>
    <t xml:space="preserve">(2.5+3.5)*0.4*0.1                                 </t>
  </si>
  <si>
    <t xml:space="preserve">obsyp                                             </t>
  </si>
  <si>
    <t xml:space="preserve">2.5*0.4*0.4+3.5*0.4*0.425                         </t>
  </si>
  <si>
    <t>C17120-1201</t>
  </si>
  <si>
    <t>Uložení sypaniny na skládku   *</t>
  </si>
  <si>
    <t>-84760886</t>
  </si>
  <si>
    <t>90000007</t>
  </si>
  <si>
    <t>Poplatek za skládku - zemina</t>
  </si>
  <si>
    <t>2066460280</t>
  </si>
  <si>
    <t xml:space="preserve">1.235*2                                           </t>
  </si>
  <si>
    <t>C17410-1101</t>
  </si>
  <si>
    <t>Zásyp zhutnění jam   *</t>
  </si>
  <si>
    <t>1209938033</t>
  </si>
  <si>
    <t xml:space="preserve">1.73-1.235                                        </t>
  </si>
  <si>
    <t>C17510-1101</t>
  </si>
  <si>
    <t>Obsyp potr bez prohoz sypaniny *</t>
  </si>
  <si>
    <t>751653344</t>
  </si>
  <si>
    <t xml:space="preserve">0.995-2.5*3.14*0.06*0.06-3.5*3.14*0.065*0.065     </t>
  </si>
  <si>
    <t>58155332</t>
  </si>
  <si>
    <t>Písek maltový Božíčany</t>
  </si>
  <si>
    <t>900287242</t>
  </si>
  <si>
    <t xml:space="preserve">0.92*1.67*1.1*1.02                                </t>
  </si>
  <si>
    <t>Vodorovné konstrukce</t>
  </si>
  <si>
    <t>R45157-3111/03</t>
  </si>
  <si>
    <t>Lože výkopu z písku Božíčany  *</t>
  </si>
  <si>
    <t>-905445939</t>
  </si>
  <si>
    <t>C63131-2141</t>
  </si>
  <si>
    <t>Doplnění mazaniny BP rýhy</t>
  </si>
  <si>
    <t>817406101</t>
  </si>
  <si>
    <t xml:space="preserve">6*0.4*0.1                                         </t>
  </si>
  <si>
    <t>C72111-0806</t>
  </si>
  <si>
    <t>Dmtž potrubí kam do DN 200</t>
  </si>
  <si>
    <t>-1905206378</t>
  </si>
  <si>
    <t>C72114-0802</t>
  </si>
  <si>
    <t>Dmtž potrubí lit -DN 100</t>
  </si>
  <si>
    <t>-1114728482</t>
  </si>
  <si>
    <t>C72117-1803</t>
  </si>
  <si>
    <t>Dmtž potrubí PVC-D 75</t>
  </si>
  <si>
    <t>1715588329</t>
  </si>
  <si>
    <t>C72129-0821</t>
  </si>
  <si>
    <t>Dmtž kanaliz přesun hmot -6m</t>
  </si>
  <si>
    <t>530450412</t>
  </si>
  <si>
    <t>C72213-0801</t>
  </si>
  <si>
    <t>Dmtž potrubí ocelzáv -DN 25</t>
  </si>
  <si>
    <t>475119981</t>
  </si>
  <si>
    <t>C72217-0804</t>
  </si>
  <si>
    <t>Dmtž potrubí PH -D50</t>
  </si>
  <si>
    <t>-72234929</t>
  </si>
  <si>
    <t>C72229-0821</t>
  </si>
  <si>
    <t>Dmtž vodovod přesun výška -6m</t>
  </si>
  <si>
    <t>-15500030</t>
  </si>
  <si>
    <t>C72511-0811</t>
  </si>
  <si>
    <t>Dmtž klozet splach</t>
  </si>
  <si>
    <t>soub</t>
  </si>
  <si>
    <t>-2131234474</t>
  </si>
  <si>
    <t>C72521-0821</t>
  </si>
  <si>
    <t>Dmtž umyvadlo dit,ocel,lit</t>
  </si>
  <si>
    <t>70862445</t>
  </si>
  <si>
    <t>C72524-0811</t>
  </si>
  <si>
    <t>Dmtž kabin sprch</t>
  </si>
  <si>
    <t>909517132</t>
  </si>
  <si>
    <t>C72524-0812</t>
  </si>
  <si>
    <t>Dmtž mís sprch</t>
  </si>
  <si>
    <t>379982381</t>
  </si>
  <si>
    <t>C72533-0840</t>
  </si>
  <si>
    <t>Dmtž výlevka lit,ocel</t>
  </si>
  <si>
    <t>-368609283</t>
  </si>
  <si>
    <t>C72559-0811</t>
  </si>
  <si>
    <t>Dmtž zaříz předmět přesun vyska-6m</t>
  </si>
  <si>
    <t>-1673841627</t>
  </si>
  <si>
    <t>C72582-0801</t>
  </si>
  <si>
    <t>Dmtž baterie nástěn</t>
  </si>
  <si>
    <t>515778310</t>
  </si>
  <si>
    <t>C72582-0802</t>
  </si>
  <si>
    <t>Dmtž baterie stoján 1otvor</t>
  </si>
  <si>
    <t>1532934279</t>
  </si>
  <si>
    <t>C72586-0811</t>
  </si>
  <si>
    <t>Dmtž uzávěr zápach jdn</t>
  </si>
  <si>
    <t>-511648680</t>
  </si>
  <si>
    <t>C96508-1813</t>
  </si>
  <si>
    <t>Dlažba dlaždic kam cem tera 1m2 *</t>
  </si>
  <si>
    <t>-1612969136</t>
  </si>
  <si>
    <t xml:space="preserve">(2.5+3.5)*0.5                                     </t>
  </si>
  <si>
    <t>C96901-1121</t>
  </si>
  <si>
    <t>Vybourání vodovod DN 52m</t>
  </si>
  <si>
    <t>1523294935</t>
  </si>
  <si>
    <t>C96902-1111</t>
  </si>
  <si>
    <t>Vybour.kanalizační potrubí DN 100mm</t>
  </si>
  <si>
    <t>1181727990</t>
  </si>
  <si>
    <t>C97404-2557</t>
  </si>
  <si>
    <t>Rýhy dlažba B monol hl 10cm š 30cm</t>
  </si>
  <si>
    <t>-771238656</t>
  </si>
  <si>
    <t xml:space="preserve">2.5+3.5                                           </t>
  </si>
  <si>
    <t>C97404-2559</t>
  </si>
  <si>
    <t>Přípl zkd 10cm hl 10cm</t>
  </si>
  <si>
    <t>927416655</t>
  </si>
  <si>
    <t>C95394-1000/99</t>
  </si>
  <si>
    <t>Osaz kotev prvků zabetonováním 1kg</t>
  </si>
  <si>
    <t>ks</t>
  </si>
  <si>
    <t>-931698394</t>
  </si>
  <si>
    <t xml:space="preserve">PPR 20                                            </t>
  </si>
  <si>
    <t xml:space="preserve">2+11+3*2                                          </t>
  </si>
  <si>
    <t xml:space="preserve">PPR 25                                            </t>
  </si>
  <si>
    <t xml:space="preserve">2+8+4                                             </t>
  </si>
  <si>
    <t xml:space="preserve">pož.D 35                                          </t>
  </si>
  <si>
    <t xml:space="preserve">4                                                 </t>
  </si>
  <si>
    <t xml:space="preserve">PPR 32                                            </t>
  </si>
  <si>
    <t xml:space="preserve">3*2+8+3+2                                         </t>
  </si>
  <si>
    <t xml:space="preserve">PPR 40                                            </t>
  </si>
  <si>
    <t xml:space="preserve">8+5                                               </t>
  </si>
  <si>
    <t xml:space="preserve">kan.DN 100                                        </t>
  </si>
  <si>
    <t xml:space="preserve">3                                                 </t>
  </si>
  <si>
    <t>42396095</t>
  </si>
  <si>
    <t>Objímky potr.závěs+guma 20-24 G 1/2"</t>
  </si>
  <si>
    <t>-1101453000</t>
  </si>
  <si>
    <t>42396081</t>
  </si>
  <si>
    <t>Objímky potr.závěs+guma 25-30 G 3/4"</t>
  </si>
  <si>
    <t>849472113</t>
  </si>
  <si>
    <t>42396082</t>
  </si>
  <si>
    <t>Objímka potr.závěs+guma 31-38 G 1"</t>
  </si>
  <si>
    <t>831642816</t>
  </si>
  <si>
    <t xml:space="preserve">4+19                                              </t>
  </si>
  <si>
    <t>42396083</t>
  </si>
  <si>
    <t>Objímka potr.závěs+guma 40-46 G 5/4"</t>
  </si>
  <si>
    <t>-568453133</t>
  </si>
  <si>
    <t>42396078</t>
  </si>
  <si>
    <t>Trubkové objímky DN 100mm</t>
  </si>
  <si>
    <t>-1655150242</t>
  </si>
  <si>
    <t>90000004</t>
  </si>
  <si>
    <t>Poplatek za skládku - suť netříděná</t>
  </si>
  <si>
    <t>-982110236</t>
  </si>
  <si>
    <t xml:space="preserve">0.18+0.1+0.25                                     </t>
  </si>
  <si>
    <t>90000008</t>
  </si>
  <si>
    <t>Poplatek za skládku - beton, cihla</t>
  </si>
  <si>
    <t>-1489033162</t>
  </si>
  <si>
    <t xml:space="preserve">0.39+0.13+0.65+0.51+0.19                          </t>
  </si>
  <si>
    <t>90000016</t>
  </si>
  <si>
    <t>Poplatek za uložení ocel. odpadu</t>
  </si>
  <si>
    <t>978825467</t>
  </si>
  <si>
    <t>90000041</t>
  </si>
  <si>
    <t>Poplatek za uložení litin.odpadu</t>
  </si>
  <si>
    <t>-941649326</t>
  </si>
  <si>
    <t>C97908-1111</t>
  </si>
  <si>
    <t>Odvoz suti na skládku do 1km  *</t>
  </si>
  <si>
    <t>-1498864969</t>
  </si>
  <si>
    <t xml:space="preserve">2.04+0.52                                         </t>
  </si>
  <si>
    <t>C97908-1121/01</t>
  </si>
  <si>
    <t>Odvoz suti na skládku za další 1km</t>
  </si>
  <si>
    <t>907199640</t>
  </si>
  <si>
    <t xml:space="preserve">2.56*6                                            </t>
  </si>
  <si>
    <t>C99928-1111</t>
  </si>
  <si>
    <t>Přesun hm v.do 25m     *</t>
  </si>
  <si>
    <t>548102737</t>
  </si>
  <si>
    <t>C71346-2112/99</t>
  </si>
  <si>
    <t>Izol potrubí skruž PE spona DN 20</t>
  </si>
  <si>
    <t>-894357256</t>
  </si>
  <si>
    <t xml:space="preserve">14+9+5.5+11.5                                     </t>
  </si>
  <si>
    <t>28770192</t>
  </si>
  <si>
    <t>Izolace PE návlek.D 22/5</t>
  </si>
  <si>
    <t>-424656950</t>
  </si>
  <si>
    <t>28770193</t>
  </si>
  <si>
    <t>Izolace PE návlek.D 22/13</t>
  </si>
  <si>
    <t>427310994</t>
  </si>
  <si>
    <t>28770194</t>
  </si>
  <si>
    <t>Izolace PE návlek.D 22/20</t>
  </si>
  <si>
    <t>-532760798</t>
  </si>
  <si>
    <t xml:space="preserve">5.5+11.5                                          </t>
  </si>
  <si>
    <t>C71346-2113/99</t>
  </si>
  <si>
    <t>Izol potrubí skruž PE spona DN 25</t>
  </si>
  <si>
    <t>-442345728</t>
  </si>
  <si>
    <t xml:space="preserve">5+24.5+8                                          </t>
  </si>
  <si>
    <t>28770148</t>
  </si>
  <si>
    <t>Izolace PE návlek.D 28/9</t>
  </si>
  <si>
    <t>1035454798</t>
  </si>
  <si>
    <t>28770203</t>
  </si>
  <si>
    <t>Izolace PE návlek.D 28/5</t>
  </si>
  <si>
    <t>-2008922308</t>
  </si>
  <si>
    <t>28770195</t>
  </si>
  <si>
    <t>Izolace PE návlek.D 28/20</t>
  </si>
  <si>
    <t>-1335849189</t>
  </si>
  <si>
    <t>C71346-2114/99</t>
  </si>
  <si>
    <t>Izol potrubí skruž PE spona DN 32</t>
  </si>
  <si>
    <t>-364897118</t>
  </si>
  <si>
    <t xml:space="preserve">3+6+15.5                                          </t>
  </si>
  <si>
    <t>28770206</t>
  </si>
  <si>
    <t>Izolace PE návlek.D 35/9</t>
  </si>
  <si>
    <t>-1358590706</t>
  </si>
  <si>
    <t>28702205</t>
  </si>
  <si>
    <t>Izolace PE návlek.D 35/20</t>
  </si>
  <si>
    <t>161042262</t>
  </si>
  <si>
    <t xml:space="preserve">6+15.5                                            </t>
  </si>
  <si>
    <t>C71346-2115/99</t>
  </si>
  <si>
    <t>Izol potrubí skruž PE spona DN 40</t>
  </si>
  <si>
    <t>1907858375</t>
  </si>
  <si>
    <t xml:space="preserve">10+17.5                                           </t>
  </si>
  <si>
    <t>28770197</t>
  </si>
  <si>
    <t>Izolace PE návlek.D 42/9</t>
  </si>
  <si>
    <t>-939440401</t>
  </si>
  <si>
    <t>28770394</t>
  </si>
  <si>
    <t>Izolace PE návlek.D 42/30</t>
  </si>
  <si>
    <t>1390539141</t>
  </si>
  <si>
    <t>C71346-2120/99</t>
  </si>
  <si>
    <t>Izol potrubí skruž PE spona DN 110</t>
  </si>
  <si>
    <t>2027523301</t>
  </si>
  <si>
    <t xml:space="preserve">0.7+0.2+0.8+0.2+0.4+0.2+1.5+0.2+0.3               </t>
  </si>
  <si>
    <t>28770933</t>
  </si>
  <si>
    <t>Izolace návlek.dl.2m D 114/25mm</t>
  </si>
  <si>
    <t>-223026376</t>
  </si>
  <si>
    <t>C99871-3101</t>
  </si>
  <si>
    <t>Přesun hm izol.tepel.výška  6m  *</t>
  </si>
  <si>
    <t>-851942029</t>
  </si>
  <si>
    <t>721</t>
  </si>
  <si>
    <t>Zdravotechnika - vnitřní kanalizace</t>
  </si>
  <si>
    <t>C72110-0911/04</t>
  </si>
  <si>
    <t>Uzátkovaní kanalizačního hrdla</t>
  </si>
  <si>
    <t>1217466620</t>
  </si>
  <si>
    <t>C72111-0915</t>
  </si>
  <si>
    <t>Potrubí kam propojení -DN 100</t>
  </si>
  <si>
    <t>-1638775648</t>
  </si>
  <si>
    <t>28650850</t>
  </si>
  <si>
    <t>Přechodka kanal.PVC KGUS 100 K/PVC</t>
  </si>
  <si>
    <t>-2073491292</t>
  </si>
  <si>
    <t>C72111-0916</t>
  </si>
  <si>
    <t>Potrubí kam propojení DN 125</t>
  </si>
  <si>
    <t>1990830776</t>
  </si>
  <si>
    <t>28650849</t>
  </si>
  <si>
    <t>Přechodka kanal.PVC KGUS 125 K/PVC</t>
  </si>
  <si>
    <t>585629739</t>
  </si>
  <si>
    <t>C72114-0915</t>
  </si>
  <si>
    <t>Potrubí lit odpadní propojení DN100</t>
  </si>
  <si>
    <t>-1468218273</t>
  </si>
  <si>
    <t>55241544</t>
  </si>
  <si>
    <t>Přechodka litina/PPs HTUG DN 125</t>
  </si>
  <si>
    <t>1795946670</t>
  </si>
  <si>
    <t xml:space="preserve">3*1.01                                            </t>
  </si>
  <si>
    <t>C72117-3401/98</t>
  </si>
  <si>
    <t>Potrubí z PVC KG Systém</t>
  </si>
  <si>
    <t>-882120837</t>
  </si>
  <si>
    <t xml:space="preserve">ležaté hrdlové DN 100,tl. 3,0 mm                  </t>
  </si>
  <si>
    <t xml:space="preserve">1.5+1+1                                           </t>
  </si>
  <si>
    <t>C72117-3402/98</t>
  </si>
  <si>
    <t>1132698622</t>
  </si>
  <si>
    <t xml:space="preserve">ležaté hrdlové DN 125,tl. 3,0 mm                  </t>
  </si>
  <si>
    <t xml:space="preserve">2+1.5                                             </t>
  </si>
  <si>
    <t>C72117-4025/98</t>
  </si>
  <si>
    <t>Potrubí z PP HT Systém</t>
  </si>
  <si>
    <t>306700474</t>
  </si>
  <si>
    <t xml:space="preserve">odpadní hrdlové DN 100                            </t>
  </si>
  <si>
    <t xml:space="preserve">3+0.8+0.2+0.2+3+0.2+1.5+0.2+0.4+0.4+0.4+0.7       </t>
  </si>
  <si>
    <t>C72117-4042/98</t>
  </si>
  <si>
    <t>961088419</t>
  </si>
  <si>
    <t xml:space="preserve">připojovací hrdlové DN 40                         </t>
  </si>
  <si>
    <t xml:space="preserve">1.3+0.7                                           </t>
  </si>
  <si>
    <t>C72117-4043/98</t>
  </si>
  <si>
    <t>968954074</t>
  </si>
  <si>
    <t xml:space="preserve">připojovací hrdlové DN 50                         </t>
  </si>
  <si>
    <t xml:space="preserve">0.6+1+0.6+0.3                                     </t>
  </si>
  <si>
    <t>28770271</t>
  </si>
  <si>
    <t>Čisticí kus HT D 110mm</t>
  </si>
  <si>
    <t>1297040416</t>
  </si>
  <si>
    <t>C72119-4104</t>
  </si>
  <si>
    <t>Vyvedení kanal výpustek D 40</t>
  </si>
  <si>
    <t>-337482482</t>
  </si>
  <si>
    <t>C72119-4105</t>
  </si>
  <si>
    <t>Vyvedení kanal výpustek D 50</t>
  </si>
  <si>
    <t>854361215</t>
  </si>
  <si>
    <t>C72119-4109</t>
  </si>
  <si>
    <t>Vyvedení kanal výpustek D 110</t>
  </si>
  <si>
    <t>-219591583</t>
  </si>
  <si>
    <t xml:space="preserve">3+1                                               </t>
  </si>
  <si>
    <t>C72129-0111</t>
  </si>
  <si>
    <t>Zkouška těs kanal vodou -DN 125</t>
  </si>
  <si>
    <t>1432386144</t>
  </si>
  <si>
    <t xml:space="preserve">3.5+3.5+11+2+2.5                                  </t>
  </si>
  <si>
    <t>C99872-1101</t>
  </si>
  <si>
    <t>Přesun hm kanalizace výška  6m  *</t>
  </si>
  <si>
    <t>279475661</t>
  </si>
  <si>
    <t>R72121-2305</t>
  </si>
  <si>
    <t>Mtž podlah sprch.žlabu DN 50mm</t>
  </si>
  <si>
    <t>1216214201</t>
  </si>
  <si>
    <t>55396187</t>
  </si>
  <si>
    <t>Žlab nerez dl.850mm ke stěně</t>
  </si>
  <si>
    <t>1530437429</t>
  </si>
  <si>
    <t>722</t>
  </si>
  <si>
    <t>Zdravotechnika - vnitřní vodovod</t>
  </si>
  <si>
    <t>C72214-0234</t>
  </si>
  <si>
    <t>Potrubí ocel pozink IVCCT D 35x1,5mm</t>
  </si>
  <si>
    <t>172769051</t>
  </si>
  <si>
    <t xml:space="preserve">vně i uvniř pozink                                </t>
  </si>
  <si>
    <t xml:space="preserve">0.3+1.9+0.5+2+0.3                                 </t>
  </si>
  <si>
    <t>C72217-0911</t>
  </si>
  <si>
    <t>Potrubí rPE vsaz odboč D 32</t>
  </si>
  <si>
    <t>-1283432081</t>
  </si>
  <si>
    <t>C72217-0914</t>
  </si>
  <si>
    <t>Potrubí rPE vsaz odboč -D 63</t>
  </si>
  <si>
    <t>-1652924924</t>
  </si>
  <si>
    <t>C72217-0944</t>
  </si>
  <si>
    <t>Potrubí rPE spojka K 285 G 1"</t>
  </si>
  <si>
    <t>2124099930</t>
  </si>
  <si>
    <t>28653282</t>
  </si>
  <si>
    <t>Přechod závit PPr D 32x1"</t>
  </si>
  <si>
    <t>348446588</t>
  </si>
  <si>
    <t>C72217-0945</t>
  </si>
  <si>
    <t>Potrubí rPE spojka K 285 G 5/4</t>
  </si>
  <si>
    <t>2063946423</t>
  </si>
  <si>
    <t>28653283</t>
  </si>
  <si>
    <t>Přechod závit PPr D 40x5/4"</t>
  </si>
  <si>
    <t>-2126656858</t>
  </si>
  <si>
    <t>C72219-0401</t>
  </si>
  <si>
    <t>Upev vypust DN 15</t>
  </si>
  <si>
    <t>-1440910823</t>
  </si>
  <si>
    <t xml:space="preserve">(3+1+1)*2+3                                       </t>
  </si>
  <si>
    <t>C72222-0111</t>
  </si>
  <si>
    <t>Nástěnka K 247 G 1/2</t>
  </si>
  <si>
    <t>910061698</t>
  </si>
  <si>
    <t>C72222-0121</t>
  </si>
  <si>
    <t>par</t>
  </si>
  <si>
    <t>-1712278199</t>
  </si>
  <si>
    <t xml:space="preserve">3+1+1                                             </t>
  </si>
  <si>
    <t>C72223-9101</t>
  </si>
  <si>
    <t>Mtž vodov armatur 2závit G 1/2</t>
  </si>
  <si>
    <t>-1443067422</t>
  </si>
  <si>
    <t>55121192</t>
  </si>
  <si>
    <t>Kulový kohout G 1/2"</t>
  </si>
  <si>
    <t>-1302510744</t>
  </si>
  <si>
    <t>C72223-9102</t>
  </si>
  <si>
    <t>Mtž vodov armatur 2závit G 3/4</t>
  </si>
  <si>
    <t>1353439257</t>
  </si>
  <si>
    <t>55121203</t>
  </si>
  <si>
    <t>Kohouty kulové G 3/4"</t>
  </si>
  <si>
    <t>568127721</t>
  </si>
  <si>
    <t>C72223-9103</t>
  </si>
  <si>
    <t>Mtž vodov armatur 2závit G 1</t>
  </si>
  <si>
    <t>1501875164</t>
  </si>
  <si>
    <t>55121193</t>
  </si>
  <si>
    <t>Kulový kohout G 1"</t>
  </si>
  <si>
    <t>2029481400</t>
  </si>
  <si>
    <t>C72223-9104</t>
  </si>
  <si>
    <t>Mtž vodov armatur 2závit G 5/4</t>
  </si>
  <si>
    <t>139718507</t>
  </si>
  <si>
    <t>99</t>
  </si>
  <si>
    <t>55121194</t>
  </si>
  <si>
    <t>Kulový kohout G 5/4"</t>
  </si>
  <si>
    <t>1514915431</t>
  </si>
  <si>
    <t>100</t>
  </si>
  <si>
    <t>C72229-0226</t>
  </si>
  <si>
    <t>Zkouška tlak potr -DN 50</t>
  </si>
  <si>
    <t>2015842719</t>
  </si>
  <si>
    <t xml:space="preserve">5+14+24.5+3+5+26+8+21.5+8.5                       </t>
  </si>
  <si>
    <t>101</t>
  </si>
  <si>
    <t>C72229-0234</t>
  </si>
  <si>
    <t>Proplach a dezinfekce -DN 80</t>
  </si>
  <si>
    <t>-431341688</t>
  </si>
  <si>
    <t>102</t>
  </si>
  <si>
    <t>C99872-2101</t>
  </si>
  <si>
    <t>Přesun hm vodovod výška  6m   *</t>
  </si>
  <si>
    <t>-1529002684</t>
  </si>
  <si>
    <t>103</t>
  </si>
  <si>
    <t>R72217-1221/02</t>
  </si>
  <si>
    <t>Potrubí PPR D 20/2,8 PN 16</t>
  </si>
  <si>
    <t>-1917358038</t>
  </si>
  <si>
    <t>104</t>
  </si>
  <si>
    <t>R72217-1221/03</t>
  </si>
  <si>
    <t>Potrubí PPR s čedič. vlákny D20x2,8 PN 16</t>
  </si>
  <si>
    <t>140633024</t>
  </si>
  <si>
    <t xml:space="preserve">teplá drážka                                      </t>
  </si>
  <si>
    <t xml:space="preserve">2.4+0.7+0.2+0.3*2+1.8+0.2+2.2+0.5+0.2*2           </t>
  </si>
  <si>
    <t xml:space="preserve">teplá pod stropem                                 </t>
  </si>
  <si>
    <t xml:space="preserve">0.9+0.9+0.3+1.6+0.8+0.7+0.3                       </t>
  </si>
  <si>
    <t xml:space="preserve">cirkulace volně a pod stropem                     </t>
  </si>
  <si>
    <t xml:space="preserve">0.3+1.25+3.9+3.25+0.3+1.6+0.9                     </t>
  </si>
  <si>
    <t>105</t>
  </si>
  <si>
    <t>R72217-1222/01</t>
  </si>
  <si>
    <t>Potrubí PPR D 25/3,5 PN 16</t>
  </si>
  <si>
    <t>-1504752012</t>
  </si>
  <si>
    <t xml:space="preserve">studená                                           </t>
  </si>
  <si>
    <t xml:space="preserve">1+2.4+0.8+18+2.3                                  </t>
  </si>
  <si>
    <t>106</t>
  </si>
  <si>
    <t>R72217-1222/03</t>
  </si>
  <si>
    <t>Potrubí PPR s čedič. vlákny D25x3,5 PN 16</t>
  </si>
  <si>
    <t>302521568</t>
  </si>
  <si>
    <t xml:space="preserve">0.3+1.4+3.9+0.2+2.2                               </t>
  </si>
  <si>
    <t>107</t>
  </si>
  <si>
    <t>R72217-1223/01</t>
  </si>
  <si>
    <t>Potrubí PPR D 32/4,5 PN 16</t>
  </si>
  <si>
    <t>973065444</t>
  </si>
  <si>
    <t xml:space="preserve">1.9+0.6+0.2+0.3                                   </t>
  </si>
  <si>
    <t>108</t>
  </si>
  <si>
    <t>R72217-1223/05</t>
  </si>
  <si>
    <t>Potrubí PPR s čedič. vlákny D32x4,5 PN 16</t>
  </si>
  <si>
    <t>-191215114</t>
  </si>
  <si>
    <t>109</t>
  </si>
  <si>
    <t>R72217-1224/02</t>
  </si>
  <si>
    <t>Potrubí PPR D 40/5,6 PN16</t>
  </si>
  <si>
    <t>1367627176</t>
  </si>
  <si>
    <t xml:space="preserve">0.3+2+0.5+1.9+0.3                                 </t>
  </si>
  <si>
    <t>110</t>
  </si>
  <si>
    <t>R72217-1224/05</t>
  </si>
  <si>
    <t>Potrubí PPR s čedič. vlákny D40x5,6 PN 16</t>
  </si>
  <si>
    <t>-626851211</t>
  </si>
  <si>
    <t xml:space="preserve">2+2.3+1+1.8+1+0.2*2                               </t>
  </si>
  <si>
    <t>725</t>
  </si>
  <si>
    <t>Zdravotechnika - zařizovací předměty</t>
  </si>
  <si>
    <t>111</t>
  </si>
  <si>
    <t>763172387</t>
  </si>
  <si>
    <t>Montáž dvířek revizních dvouplášťových SDK kcí ostatních vel. do 0,16 m2 pro příčky a předsazené stěny</t>
  </si>
  <si>
    <t>-711773600</t>
  </si>
  <si>
    <t>112</t>
  </si>
  <si>
    <t>59030755R</t>
  </si>
  <si>
    <t>dvířka revizní jednokřídlá magnetická do SDK pro keramický obklad 150x300mm</t>
  </si>
  <si>
    <t>2107831768</t>
  </si>
  <si>
    <t>113</t>
  </si>
  <si>
    <t>C72511-9213/98</t>
  </si>
  <si>
    <t>Zařízení záchodů - montáž</t>
  </si>
  <si>
    <t>-1530024762</t>
  </si>
  <si>
    <t>114</t>
  </si>
  <si>
    <t>64297259</t>
  </si>
  <si>
    <t>Klozet závěsný bez oplachov.systému</t>
  </si>
  <si>
    <t>455311181</t>
  </si>
  <si>
    <t>115</t>
  </si>
  <si>
    <t>64296326</t>
  </si>
  <si>
    <t>Sedátko duropl.WC s nerez.úchyty</t>
  </si>
  <si>
    <t>221727719</t>
  </si>
  <si>
    <t>116</t>
  </si>
  <si>
    <t>C72521-9401</t>
  </si>
  <si>
    <t>Mtž umyvadel du na šroub do zdi</t>
  </si>
  <si>
    <t>1549576519</t>
  </si>
  <si>
    <t>117</t>
  </si>
  <si>
    <t>64297129</t>
  </si>
  <si>
    <t>Umyvadlo ker.š.55cm s otvorem</t>
  </si>
  <si>
    <t>1826617803</t>
  </si>
  <si>
    <t>118</t>
  </si>
  <si>
    <t>C72524-9101</t>
  </si>
  <si>
    <t>Mtž kabina sprch</t>
  </si>
  <si>
    <t>-1917103287</t>
  </si>
  <si>
    <t>119</t>
  </si>
  <si>
    <t>28399036</t>
  </si>
  <si>
    <t>Sprch.dveře tříd.š.1170-1210x1880mm</t>
  </si>
  <si>
    <t>-1917951691</t>
  </si>
  <si>
    <t>120</t>
  </si>
  <si>
    <t>R72533-3350</t>
  </si>
  <si>
    <t>Montáž výlevky</t>
  </si>
  <si>
    <t>660163447</t>
  </si>
  <si>
    <t>121</t>
  </si>
  <si>
    <t>C72581-0401</t>
  </si>
  <si>
    <t>Ventil rohový -trub T 66 G 1/2</t>
  </si>
  <si>
    <t>-334412060</t>
  </si>
  <si>
    <t xml:space="preserve">3*2                                               </t>
  </si>
  <si>
    <t>122</t>
  </si>
  <si>
    <t>C72581-0403</t>
  </si>
  <si>
    <t>Ventil rohový +trub T 67 G 1/2</t>
  </si>
  <si>
    <t>615353430</t>
  </si>
  <si>
    <t>123</t>
  </si>
  <si>
    <t>C72582-9201</t>
  </si>
  <si>
    <t>Mtž    bat umyv a dřez nást chrom</t>
  </si>
  <si>
    <t>-1848888742</t>
  </si>
  <si>
    <t>124</t>
  </si>
  <si>
    <t>55196212</t>
  </si>
  <si>
    <t>Baterie nást.pák.dřezová</t>
  </si>
  <si>
    <t>1285783647</t>
  </si>
  <si>
    <t>125</t>
  </si>
  <si>
    <t>C72582-9301</t>
  </si>
  <si>
    <t>Mtž baterie umyv a dřez stojánkG1/2</t>
  </si>
  <si>
    <t>-889587335</t>
  </si>
  <si>
    <t>126</t>
  </si>
  <si>
    <t>55198689</t>
  </si>
  <si>
    <t>Baterie stoj.umyv.s keram.kartuší</t>
  </si>
  <si>
    <t>-657740324</t>
  </si>
  <si>
    <t>127</t>
  </si>
  <si>
    <t>C72584-9200</t>
  </si>
  <si>
    <t>Mtž bat sprch nástěn nastav výška</t>
  </si>
  <si>
    <t>-1809118524</t>
  </si>
  <si>
    <t>128</t>
  </si>
  <si>
    <t>55198691</t>
  </si>
  <si>
    <t>Baterie sprchová nást.páková</t>
  </si>
  <si>
    <t>kpl</t>
  </si>
  <si>
    <t>1615281648</t>
  </si>
  <si>
    <t>129</t>
  </si>
  <si>
    <t>C72586-9101</t>
  </si>
  <si>
    <t>Mtž uzávěrka zápach -D 40 umyv</t>
  </si>
  <si>
    <t>-1535542490</t>
  </si>
  <si>
    <t>130</t>
  </si>
  <si>
    <t>55196150</t>
  </si>
  <si>
    <t>Sifon umyvadlovy chrom DN 40</t>
  </si>
  <si>
    <t>-2039445199</t>
  </si>
  <si>
    <t>131</t>
  </si>
  <si>
    <t>C99872-5101</t>
  </si>
  <si>
    <t>Zařiz předm přesun hmot výška -6m</t>
  </si>
  <si>
    <t>-336457361</t>
  </si>
  <si>
    <t>726</t>
  </si>
  <si>
    <t>Zdravotechnika - předstěnové instalace</t>
  </si>
  <si>
    <t>132</t>
  </si>
  <si>
    <t>C72613-1041/98</t>
  </si>
  <si>
    <t>Předstěn.systém-do lehkých stěn</t>
  </si>
  <si>
    <t>sada</t>
  </si>
  <si>
    <t>-1066579002</t>
  </si>
  <si>
    <t>133</t>
  </si>
  <si>
    <t>64297027</t>
  </si>
  <si>
    <t>Tlačítko ovládací 3/6l bílé</t>
  </si>
  <si>
    <t>-1617429559</t>
  </si>
  <si>
    <t>134</t>
  </si>
  <si>
    <t>C99872-6101</t>
  </si>
  <si>
    <t>Instal pref presun hmot vyska -6m</t>
  </si>
  <si>
    <t>-353035584</t>
  </si>
  <si>
    <t>VRN</t>
  </si>
  <si>
    <t>135</t>
  </si>
  <si>
    <t>C0-HZS</t>
  </si>
  <si>
    <t>Hodinové zúčtovací sazby</t>
  </si>
  <si>
    <t>hod</t>
  </si>
  <si>
    <t>512</t>
  </si>
  <si>
    <t>-1426645676</t>
  </si>
  <si>
    <t>136</t>
  </si>
  <si>
    <t>C0941/01</t>
  </si>
  <si>
    <t>Vrn HSV - zednické výpomoce</t>
  </si>
  <si>
    <t>1024</t>
  </si>
  <si>
    <t>1167603085</t>
  </si>
  <si>
    <t>137</t>
  </si>
  <si>
    <t>C0942</t>
  </si>
  <si>
    <t>VRN HSV - zařízení staveniště  2,3%</t>
  </si>
  <si>
    <t>TKč</t>
  </si>
  <si>
    <t>2053243643</t>
  </si>
  <si>
    <t>03 - Vytápění</t>
  </si>
  <si>
    <t xml:space="preserve">1 - Demontáže </t>
  </si>
  <si>
    <t xml:space="preserve">2 - Rozvody potrubí </t>
  </si>
  <si>
    <t xml:space="preserve">3 - Armatury </t>
  </si>
  <si>
    <t>4 - Otopná tělesa</t>
  </si>
  <si>
    <t xml:space="preserve">5 - Tepelné izolace </t>
  </si>
  <si>
    <t xml:space="preserve">6 - Kovové dopl. konstrukce </t>
  </si>
  <si>
    <t xml:space="preserve">Demontáže </t>
  </si>
  <si>
    <t>Pol1</t>
  </si>
  <si>
    <t>Demontáž stávající otopné soustavy , včetně otopných těles , rozvodů potrubí , tepelných izolací , armatur atd. - popis viz. technická zpráva (stanoveno odborným odhadem)</t>
  </si>
  <si>
    <t>1973648253</t>
  </si>
  <si>
    <t xml:space="preserve">Rozvody potrubí </t>
  </si>
  <si>
    <t>Pol2</t>
  </si>
  <si>
    <t>Napojení na stávající ocelové potrubí UT DN 40 v podlaze  (navařením přechodky)</t>
  </si>
  <si>
    <t>-185433912</t>
  </si>
  <si>
    <t>Pol3</t>
  </si>
  <si>
    <t>Potrubí z uhlíkové oceli - trubka vně pozinkovaná (galvanicky) ,  15x1,2 mm (včetně tvarovek) , PN 16 , max. +120°C</t>
  </si>
  <si>
    <t>-1044035049</t>
  </si>
  <si>
    <t>Pol4</t>
  </si>
  <si>
    <t>Potrubí z uhlíkové oceli - trubka vně pozinkovaná (galvanicky) ,  18x1,2 mm (včetně tvarovek) , PN 16 , max. +120°C</t>
  </si>
  <si>
    <t>1626746700</t>
  </si>
  <si>
    <t>Pol5</t>
  </si>
  <si>
    <t>Potrubí z uhlíkové oceli - trubka vně pozinkovaná (galvanicky) ,  22x1,5 mm (včetně tvarovek) , PN 16 , max. +120°C</t>
  </si>
  <si>
    <t>635898825</t>
  </si>
  <si>
    <t>Pol6</t>
  </si>
  <si>
    <t>Potrubí z uhlíkové oceli - trubka vně pozinkovaná (galvanicky) ,  28x1,5 mm (včetně tvarovek) , PN 16 , max. +120°C</t>
  </si>
  <si>
    <t>-1320947399</t>
  </si>
  <si>
    <t>Pol7</t>
  </si>
  <si>
    <t>Potrubí z uhlíkové oceli - trubka vně pozinkovaná (galvanicky) ,  35x1,5 mm (včetně tvarovek) , PN 16 , max. +120°C</t>
  </si>
  <si>
    <t>133368522</t>
  </si>
  <si>
    <t xml:space="preserve">Armatury </t>
  </si>
  <si>
    <t>Pol10</t>
  </si>
  <si>
    <t>Kulový uzavírací kohout  - G 5/4" , vnitřní/vnitřní závit , PN 25 , provedení motýl</t>
  </si>
  <si>
    <t>-1398050024</t>
  </si>
  <si>
    <t>Pol11</t>
  </si>
  <si>
    <t>Vypouštěcí kulový kohout s páčkou - G 1/2" , vnější závit , PN 10</t>
  </si>
  <si>
    <t>-1436741710</t>
  </si>
  <si>
    <t>Pol12</t>
  </si>
  <si>
    <t>Automatický odvzdušňovací ventil - R 3/8" , vnější závit , PN 10</t>
  </si>
  <si>
    <t>-1449211290</t>
  </si>
  <si>
    <t>Pol13</t>
  </si>
  <si>
    <t>Zpětná klapka typ ZK 3/8"-3/8" (k automat. odvzd. ventilu 3/8") , PN 10</t>
  </si>
  <si>
    <t>-1386147905</t>
  </si>
  <si>
    <t>Pol14</t>
  </si>
  <si>
    <t>Přímý termostatický ventil Js 1/2" , dvouregulační - s přednastavením , připojovací rozměr hlavice M 30x1,5 , niklovaná mosaz OT 58 , PN 10</t>
  </si>
  <si>
    <t>1164572249</t>
  </si>
  <si>
    <t>Pol15</t>
  </si>
  <si>
    <t>Přímé regulační šroubení  Js 1/2" , uzavíratelné , niklovaná mosaz OT 58 , PN 10</t>
  </si>
  <si>
    <t>-1248334723</t>
  </si>
  <si>
    <t>Pol16</t>
  </si>
  <si>
    <t>Termostatická hlavice  - kapalinová , rozsah regulace 6,5-28°C , M 30x1,5 (možnost aretace na poždovanou teplotu) , bílá barva</t>
  </si>
  <si>
    <t>-432062125</t>
  </si>
  <si>
    <t>Pol17</t>
  </si>
  <si>
    <t>Objímka proti zcizení TH , na závit M 30x1,5</t>
  </si>
  <si>
    <t>-72633635</t>
  </si>
  <si>
    <t>Pol8</t>
  </si>
  <si>
    <t>Kulový uzavírací kohout  - G 1/2" , vnitřní/vnitřní závit , PN 25 , provedení motýl</t>
  </si>
  <si>
    <t>-1162413209</t>
  </si>
  <si>
    <t>Pol9</t>
  </si>
  <si>
    <t>Kulový uzavírací kohout  - G 1" , vnitřní/vnitřní závit , PN 25 , provedení motýl</t>
  </si>
  <si>
    <t>-1622264796</t>
  </si>
  <si>
    <t>Otopná tělesa</t>
  </si>
  <si>
    <t>Pol18</t>
  </si>
  <si>
    <t>Ocelové deskové těleso  typ 11 K 500/400 (odstín: bílá RAL 9016) , s bočním připojením , včetně konzole , výkon 343W dle normy EN 442 ΔT 50 (75/65/20°C)</t>
  </si>
  <si>
    <t>-1901047744</t>
  </si>
  <si>
    <t>Pol19</t>
  </si>
  <si>
    <t>Ocelové deskové těleso  typ 21 K 500/500 (odstín: bílá RAL 9016) , s bočním připojením , včetně konzole , výkon 559W dle normy EN 442 ΔT 50 (75/65/20°C)</t>
  </si>
  <si>
    <t>-2117487914</t>
  </si>
  <si>
    <t>Pol20</t>
  </si>
  <si>
    <t>Ocelové deskové těleso  typ 21 K 500/900 (odstín: bílá RAL 9016) , s bočním připojením , včetně konzole , výkon 1005W dle normy EN 442 ΔT 50 (75/65/20°C)</t>
  </si>
  <si>
    <t>998404915</t>
  </si>
  <si>
    <t>Pol21</t>
  </si>
  <si>
    <t>Ocelové deskové těleso  typ 21 K 900/400 (odstín: bílá RAL 9016) , s bočním připojením , včetně konzole , výkon 702W dle normy EN 442 ΔT 50 (75/65/20°C)</t>
  </si>
  <si>
    <t>-2102886036</t>
  </si>
  <si>
    <t>Pol22</t>
  </si>
  <si>
    <t>Ocelové deskové těleso  typ 22 K 500/700 (odstín: bílá RAL 9016) , s bočním připojením , včetně konzole , výkon 1016W dle normy EN 442 ΔT 50 (75/65/20°C)</t>
  </si>
  <si>
    <t>1932397173</t>
  </si>
  <si>
    <t>Pol23</t>
  </si>
  <si>
    <t>Ocelové deskové těleso  typ 22 K 500/800 (odstín: bílá RAL 9016) , s bočním připojením , včetně konzole , výkon 1162W dle normy EN 442 ΔT 50 (75/65/20°C)</t>
  </si>
  <si>
    <t>229019259</t>
  </si>
  <si>
    <t>Pol24</t>
  </si>
  <si>
    <t>Ocelové deskové těleso  typ 22 K 500/900 (odstín: bílá RAL 9016) , s bočním připojením , včetně konzole , výkon 1307W dle normy EN 442 ΔT 50 (75/65/20°C)</t>
  </si>
  <si>
    <t>1111444077</t>
  </si>
  <si>
    <t>Pol25</t>
  </si>
  <si>
    <t>Ocelové deskové těleso  typ 22 K 500/1000 (odstín: bílá RAL 9016) , s bočním připojením , včetně konzole , výkon 1452W dle normy EN 442 ΔT 50 (75/65/20°C)</t>
  </si>
  <si>
    <t>-1179198466</t>
  </si>
  <si>
    <t>Pol26</t>
  </si>
  <si>
    <t>Ocelové deskové těleso  typ 22 K 500/1200 (odstín: bílá RAL 9016) , s bočním připojením , včetně konzole , výkon 1742W dle normy EN 442 ΔT 50 (75/65/20°C)</t>
  </si>
  <si>
    <t>1643729550</t>
  </si>
  <si>
    <t>Pol27</t>
  </si>
  <si>
    <t>Ocelové deskové těleso  typ 22 K 500/1400 (odstín: bílá RAL 9016) , s bočním připojením , včetně konzole , výkon 2033W dle normy EN 442 ΔT 50 (75/65/20°C)</t>
  </si>
  <si>
    <t>-1118199863</t>
  </si>
  <si>
    <t>Pol28</t>
  </si>
  <si>
    <t>Ocelové deskové těleso  typ 33 K 900/600 (odstín: bílá RAL 9016) , s bočním připojením , včetně konzole , výkon 1997W dle normy EN 442 ΔT 50 (75/65/20°C)</t>
  </si>
  <si>
    <t>1559085679</t>
  </si>
  <si>
    <t>Pol29</t>
  </si>
  <si>
    <t>Ocelové deskové těleso  typ 33 K 900/700 (odstín: bílá RAL 9016) , s bočním připojením , včetně konzole , výkon 2330W dle normy EN 442 ΔT 50 (75/65/20°C)</t>
  </si>
  <si>
    <t>-1860556176</t>
  </si>
  <si>
    <t xml:space="preserve">Tepelné izolace </t>
  </si>
  <si>
    <t>Pol30</t>
  </si>
  <si>
    <t>Potrubní izolační hadice z PE , vnitřní průměr 15 mm , tloušťka izolace 20 mm , λ = 0,040 W.m-1.K-1 při 40°C , reakce na oheň E , teplota použití do +100°C (85°C) , šedá barva</t>
  </si>
  <si>
    <t>-432241983</t>
  </si>
  <si>
    <t>Pol31</t>
  </si>
  <si>
    <t>Potrubní izolační hadice z PE , vnitřní průměr 18 mm , tloušťka izolace 20 mm , λ = 0,040 W.m-1.K-1 při 40°C , reakce na oheň E , teplota použití do +100°C (85°C) , šedá barva</t>
  </si>
  <si>
    <t>660469662</t>
  </si>
  <si>
    <t>Pol32</t>
  </si>
  <si>
    <t>Potrubní izolační hadice z PE , vnitřní průměr 28 mm , tloušťka izolace 20 mm , λ = 0,040 W.m-1.K-1 při 40°C , reakce na oheň E , teplota použití do +100°C (85°C) , šedá barva</t>
  </si>
  <si>
    <t>-1524822857</t>
  </si>
  <si>
    <t>Pol33</t>
  </si>
  <si>
    <t>Potrubní izolační hadice z PE , vnitřní průměr 35 mm , tloušťka izolace 30 mm , λ = 0,040 W.m-1.K-1 při 40°C , reakce na oheň E , teplota použití do +100°C (85°C) , šedá barva</t>
  </si>
  <si>
    <t>61078910</t>
  </si>
  <si>
    <t>Pol34</t>
  </si>
  <si>
    <t>Klipsy</t>
  </si>
  <si>
    <t>-2002552932</t>
  </si>
  <si>
    <t xml:space="preserve">Kovové dopl. konstrukce </t>
  </si>
  <si>
    <t>Pol35</t>
  </si>
  <si>
    <t>Zhotovení konzol a závěsů včetně materiálu</t>
  </si>
  <si>
    <t>kg</t>
  </si>
  <si>
    <t>-1052971774</t>
  </si>
  <si>
    <t>Pol36</t>
  </si>
  <si>
    <t>Motáž konzol a závěsů</t>
  </si>
  <si>
    <t>173389126</t>
  </si>
  <si>
    <t>04 - Silnoproud</t>
  </si>
  <si>
    <t>M - Práce a dodávky M</t>
  </si>
  <si>
    <t xml:space="preserve">    21-M - Elektromontáže</t>
  </si>
  <si>
    <t xml:space="preserve">    46-M - Zemní práce při extr.mont.pracích</t>
  </si>
  <si>
    <t>OST - Ostatní</t>
  </si>
  <si>
    <t>Práce a dodávky M</t>
  </si>
  <si>
    <t>21-M</t>
  </si>
  <si>
    <t>Elektromontáže</t>
  </si>
  <si>
    <t>210110045D</t>
  </si>
  <si>
    <t>Demontáž spínačů, přepínačů a tlačítek</t>
  </si>
  <si>
    <t>1876114656</t>
  </si>
  <si>
    <t>210111011D</t>
  </si>
  <si>
    <t>Demontáž zásuvek</t>
  </si>
  <si>
    <t>-2128010220</t>
  </si>
  <si>
    <t>210200107D</t>
  </si>
  <si>
    <t>Demontáž žárovkových přisazených svítidel</t>
  </si>
  <si>
    <t>626318490</t>
  </si>
  <si>
    <t>210201001D</t>
  </si>
  <si>
    <t>Demontáž zářivkových přisazených svítidel</t>
  </si>
  <si>
    <t>15018844</t>
  </si>
  <si>
    <t>210110082D</t>
  </si>
  <si>
    <t>Demontáž 3fázového vypínače</t>
  </si>
  <si>
    <t>276643841</t>
  </si>
  <si>
    <t>210190072D</t>
  </si>
  <si>
    <t>Demontáž rozvaděče včetně odpojení vodičů</t>
  </si>
  <si>
    <t>-675905271</t>
  </si>
  <si>
    <t>210010301D</t>
  </si>
  <si>
    <t>Demontáž krabice přístrojové</t>
  </si>
  <si>
    <t>-1885047932</t>
  </si>
  <si>
    <t>210010321D</t>
  </si>
  <si>
    <t>Demontáž krabice svorkovací</t>
  </si>
  <si>
    <t>720832899</t>
  </si>
  <si>
    <t>210800023D</t>
  </si>
  <si>
    <t>Demontáž kabelů a vodičů</t>
  </si>
  <si>
    <t>795312073</t>
  </si>
  <si>
    <t>210010301R00</t>
  </si>
  <si>
    <t>Krabice přístrojová KP, bez zapojení, kruhová</t>
  </si>
  <si>
    <t>-355951206</t>
  </si>
  <si>
    <t>34571518R</t>
  </si>
  <si>
    <t>Krabice přístrojová z PH sestavovací</t>
  </si>
  <si>
    <t>-738471274</t>
  </si>
  <si>
    <t>210010321R00</t>
  </si>
  <si>
    <t>Krabice univerzální KU a odbočná KO se zapoj.,kruh</t>
  </si>
  <si>
    <t>1427370780</t>
  </si>
  <si>
    <t>34571521R</t>
  </si>
  <si>
    <t>Krabice univerzální z PH</t>
  </si>
  <si>
    <t>597156586</t>
  </si>
  <si>
    <t>210010304RV1</t>
  </si>
  <si>
    <t>Zapojení svorky pod přístrojem do 5x4</t>
  </si>
  <si>
    <t>1162775398</t>
  </si>
  <si>
    <t>34561406R</t>
  </si>
  <si>
    <t>Svorka WAGO 273-105 4x2,5</t>
  </si>
  <si>
    <t>-1984631689</t>
  </si>
  <si>
    <t>341118511R</t>
  </si>
  <si>
    <t>Kabel s Cu jádrem NOPOVIC 1kV 1-CXKH-V 2x1,5mm2</t>
  </si>
  <si>
    <t>809162615</t>
  </si>
  <si>
    <t>210810041R00</t>
  </si>
  <si>
    <t>Kabel CYKY-m 750 V 2 x 1,5 mm2 pevně uložený</t>
  </si>
  <si>
    <t>-148003766</t>
  </si>
  <si>
    <t>210810045R00</t>
  </si>
  <si>
    <t>Kabel CYKY-m 750 V 3 x 1,5 mm2 pevně uložený</t>
  </si>
  <si>
    <t>408114590</t>
  </si>
  <si>
    <t>341118515R</t>
  </si>
  <si>
    <t>Kabel s Cu jádrem NOPOVIC 1kV 1-CXKH-V 3x1,5mm2</t>
  </si>
  <si>
    <t>33001697</t>
  </si>
  <si>
    <t>34111030R</t>
  </si>
  <si>
    <t>Kabel silový s Cu jádrem 750 V CYKY 3 x 1,5 mm2</t>
  </si>
  <si>
    <t>150628324</t>
  </si>
  <si>
    <t>210810046R00</t>
  </si>
  <si>
    <t>Kabel CYKY-m 750 V 3 x 2,5 mm2 pevně uložený</t>
  </si>
  <si>
    <t>1391585826</t>
  </si>
  <si>
    <t>34111036R</t>
  </si>
  <si>
    <t>Kabel silový s Cu jádrem 750 V CYKY 3 x 2,5 mm2</t>
  </si>
  <si>
    <t>-450617139</t>
  </si>
  <si>
    <t>210810056R00</t>
  </si>
  <si>
    <t>Kabel CYKY-m 750 V 5 x 2,5 mm2 pevně uložený</t>
  </si>
  <si>
    <t>1839120762</t>
  </si>
  <si>
    <t>34111094R</t>
  </si>
  <si>
    <t>Kabel silový s Cu jádrem 750 V CYKY 5 x 2,5 mm2</t>
  </si>
  <si>
    <t>-1398724276</t>
  </si>
  <si>
    <t>210810053R00</t>
  </si>
  <si>
    <t>Kabel CYKY-m 750 V 4 x 10 mm2 pevně uložený</t>
  </si>
  <si>
    <t>-159523212</t>
  </si>
  <si>
    <t>34111076R</t>
  </si>
  <si>
    <t>Kabel silový s Cu jádrem 750 V CYKY 4 x10 mm2</t>
  </si>
  <si>
    <t>-1481565070</t>
  </si>
  <si>
    <t>210810054R00</t>
  </si>
  <si>
    <t>Kabel CYKY-m 750 V 4 x 16 mm2 pevně uložený</t>
  </si>
  <si>
    <t>-1059520016</t>
  </si>
  <si>
    <t>34111080R</t>
  </si>
  <si>
    <t>Kabel silový s Cu jádrem 750 V CYKY 4 x16 mm2</t>
  </si>
  <si>
    <t>-1719874677</t>
  </si>
  <si>
    <t>210800546R00</t>
  </si>
  <si>
    <t>Vodič nn a vn CY 4 mm2 uložený pevně</t>
  </si>
  <si>
    <t>1679089054</t>
  </si>
  <si>
    <t>34140925R</t>
  </si>
  <si>
    <t>Vodič silový CY zelenožlutý 4,00 mm2 - drát</t>
  </si>
  <si>
    <t>-1842535821</t>
  </si>
  <si>
    <t>210800547R00</t>
  </si>
  <si>
    <t>Vodič nn a vn CY 6 mm2 uložený pevně</t>
  </si>
  <si>
    <t>-1406167664</t>
  </si>
  <si>
    <t>34140966R</t>
  </si>
  <si>
    <t>Vodič silový CY zelenožlutý 6,00 mm2 - drát</t>
  </si>
  <si>
    <t>-580533226</t>
  </si>
  <si>
    <t>210800548R00</t>
  </si>
  <si>
    <t>Vodič nn a vn CY 10 mm2 uložený pevně</t>
  </si>
  <si>
    <t>1708103577</t>
  </si>
  <si>
    <t>34140967R</t>
  </si>
  <si>
    <t>Vodič silový CY zelenožlutý 10,00 mm2 - drát</t>
  </si>
  <si>
    <t>246851737</t>
  </si>
  <si>
    <t>31412818R</t>
  </si>
  <si>
    <t>Hřebík stavební zápust. hlava  022825  3,15/70</t>
  </si>
  <si>
    <t>-1023776135</t>
  </si>
  <si>
    <t>58541250R</t>
  </si>
  <si>
    <t>Sádra stavební bilá 1 kg</t>
  </si>
  <si>
    <t>1411876621</t>
  </si>
  <si>
    <t>210220321R00</t>
  </si>
  <si>
    <t>Svorka na potrubí Bernard, včetně Cu pásku</t>
  </si>
  <si>
    <t>76961215</t>
  </si>
  <si>
    <t>35442150R</t>
  </si>
  <si>
    <t>Svorka uzemňovací ZSA16 32 x 29 x 2 mm</t>
  </si>
  <si>
    <t>-488338520</t>
  </si>
  <si>
    <t>35443118R</t>
  </si>
  <si>
    <t>Pásek měděný   páska Cu</t>
  </si>
  <si>
    <t>-1297905130</t>
  </si>
  <si>
    <t>34535400R</t>
  </si>
  <si>
    <t>Strojek spínače 1pólového řaz.1</t>
  </si>
  <si>
    <t>1771905714</t>
  </si>
  <si>
    <t>210100001R00</t>
  </si>
  <si>
    <t>Ukončení vodičů v rozvaděči + zapojení do 2,5 mm2</t>
  </si>
  <si>
    <t>1924841383</t>
  </si>
  <si>
    <t>210100002R00</t>
  </si>
  <si>
    <t>Ukončení vodičů v rozvaděči + zapojení do 6 mm2</t>
  </si>
  <si>
    <t>1560364853</t>
  </si>
  <si>
    <t>210100003R00</t>
  </si>
  <si>
    <t>Ukončení vodičů v rozvaděči + zapojení do 16 mm2</t>
  </si>
  <si>
    <t>922613195</t>
  </si>
  <si>
    <t>210100251R00</t>
  </si>
  <si>
    <t>Ukončení celoplast. kabelů zákl./pás.do 4x10 mm2</t>
  </si>
  <si>
    <t>1183485017</t>
  </si>
  <si>
    <t>210100252R00</t>
  </si>
  <si>
    <t>Ukončení celoplast. kabelů zákl./pás.do 4x25 mm2</t>
  </si>
  <si>
    <t>1211440704</t>
  </si>
  <si>
    <t>210100258R00</t>
  </si>
  <si>
    <t>Ukončení celoplast. kabelů zákl./pás.do 5x4 mm2</t>
  </si>
  <si>
    <t>1717392101</t>
  </si>
  <si>
    <t>210100259R00</t>
  </si>
  <si>
    <t>Ukončení celoplast. kabelů zákl./pás.do 5x16 mm2</t>
  </si>
  <si>
    <t>-494204513</t>
  </si>
  <si>
    <t>210110041R00</t>
  </si>
  <si>
    <t>Spínač zapuštěný jednopólový, řazení 1</t>
  </si>
  <si>
    <t>-1469964472</t>
  </si>
  <si>
    <t>210110043R00</t>
  </si>
  <si>
    <t>Spínač zapuštěný seriový, řazení 5</t>
  </si>
  <si>
    <t>1683232776</t>
  </si>
  <si>
    <t>34535405R</t>
  </si>
  <si>
    <t>Strojek přepínače sériového, řaz.5</t>
  </si>
  <si>
    <t>-1082669031</t>
  </si>
  <si>
    <t>210110045R00</t>
  </si>
  <si>
    <t>Spínač zapuštěný střídavý, řazení 6</t>
  </si>
  <si>
    <t>-448148262</t>
  </si>
  <si>
    <t>34535406R</t>
  </si>
  <si>
    <t>Strojek přepínače střídavého, řaz.6</t>
  </si>
  <si>
    <t>435719167</t>
  </si>
  <si>
    <t>210110054R00</t>
  </si>
  <si>
    <t>Spínač zapuštěný střídavý dvojitý,  řazení 6+6</t>
  </si>
  <si>
    <t>1096406879</t>
  </si>
  <si>
    <t>34535425R</t>
  </si>
  <si>
    <t>Strojek přepín.dvojit.stříd.,řaz.6+6</t>
  </si>
  <si>
    <t>-1172039056</t>
  </si>
  <si>
    <t>210110046R00</t>
  </si>
  <si>
    <t>Spínač zapuštěný křížový, řazení 7</t>
  </si>
  <si>
    <t>743544586</t>
  </si>
  <si>
    <t>34535407R</t>
  </si>
  <si>
    <t>Strojek přepínače křížového, řaz.7</t>
  </si>
  <si>
    <t>-1288817613</t>
  </si>
  <si>
    <t>210140461R00</t>
  </si>
  <si>
    <t>Ovladač domovní tlačítkový - bez signálky</t>
  </si>
  <si>
    <t>-1070002105</t>
  </si>
  <si>
    <t>34535435R</t>
  </si>
  <si>
    <t>Strojek tlačítkového ovládače,řaz.1/0</t>
  </si>
  <si>
    <t>2016750974</t>
  </si>
  <si>
    <t>210111011R00</t>
  </si>
  <si>
    <t>Zásuvka domovní zapuštěná - provedení 2P+PE</t>
  </si>
  <si>
    <t>1476206596</t>
  </si>
  <si>
    <t>34551610R</t>
  </si>
  <si>
    <t>Zásuvka domovní 230V/16A, vč.krytu</t>
  </si>
  <si>
    <t>2025490419</t>
  </si>
  <si>
    <t>34551633R</t>
  </si>
  <si>
    <t>Zásuvka domovní 230V/16A, vč.krytu, s ochranným kolíkem, s clonkami, s ochranou před přepětím</t>
  </si>
  <si>
    <t>1813209697</t>
  </si>
  <si>
    <t>210111014R00</t>
  </si>
  <si>
    <t>Zásuvka domovní zapuštěná - provedení 2x (2P+PE)</t>
  </si>
  <si>
    <t>-213304272</t>
  </si>
  <si>
    <t>34551618R</t>
  </si>
  <si>
    <t>Zásuvka dvojnásobná domovní 230V/16A, otočené zdířky, vč.krytu</t>
  </si>
  <si>
    <t>-562834588</t>
  </si>
  <si>
    <t>34536490R</t>
  </si>
  <si>
    <t>Kryt spínače plný</t>
  </si>
  <si>
    <t>903448936</t>
  </si>
  <si>
    <t>34536492R</t>
  </si>
  <si>
    <t>Kryt spínače dělený</t>
  </si>
  <si>
    <t>91718662</t>
  </si>
  <si>
    <t>34536700R</t>
  </si>
  <si>
    <t>Rámeček pro spínače a zásuvky</t>
  </si>
  <si>
    <t>-1987737560</t>
  </si>
  <si>
    <t>34536705R</t>
  </si>
  <si>
    <t>Rámeček dvojtý pro spínače a zásuvky</t>
  </si>
  <si>
    <t>-1821388357</t>
  </si>
  <si>
    <t>34536712R</t>
  </si>
  <si>
    <t>Rámeček čtyřnásobný pro spínače a zásuvky</t>
  </si>
  <si>
    <t>126281878</t>
  </si>
  <si>
    <t>34536715R</t>
  </si>
  <si>
    <t>Rámeček pětinásobný pro spínače a zásuvky</t>
  </si>
  <si>
    <t>-105241987</t>
  </si>
  <si>
    <t>210110082R00</t>
  </si>
  <si>
    <t>Spínač 3fázový zapuštěný</t>
  </si>
  <si>
    <t>1685058923</t>
  </si>
  <si>
    <t>34536398R</t>
  </si>
  <si>
    <t>Spínač 16A 3pólový zapuštěný</t>
  </si>
  <si>
    <t>-1941231192</t>
  </si>
  <si>
    <t>210110062R00</t>
  </si>
  <si>
    <t>Pohybový spínač osvětlení</t>
  </si>
  <si>
    <t>-740519860</t>
  </si>
  <si>
    <t>345355906R</t>
  </si>
  <si>
    <t>Spínač automatický se snímačem pohybu</t>
  </si>
  <si>
    <t>1858971957</t>
  </si>
  <si>
    <t>210140431R00</t>
  </si>
  <si>
    <t>Ovladač pomocných obvodů-1 tlačítkový ve skříni</t>
  </si>
  <si>
    <t>1857986237</t>
  </si>
  <si>
    <t>34535911R</t>
  </si>
  <si>
    <t>Požární tlačítko v prosklené červené krabici, 3A, 400V, IP55, TOTALSTOP, např.Gewiss GW42201</t>
  </si>
  <si>
    <t>1450719285</t>
  </si>
  <si>
    <t>210193022RV1</t>
  </si>
  <si>
    <t>Připojení ventilátoru 230V do 0,5kW</t>
  </si>
  <si>
    <t>-134868659</t>
  </si>
  <si>
    <t>210193025RV1</t>
  </si>
  <si>
    <t>Připojení zařízení 230V</t>
  </si>
  <si>
    <t>-707425009</t>
  </si>
  <si>
    <t>210193045RV1</t>
  </si>
  <si>
    <t>Montáž a připojení zvonku</t>
  </si>
  <si>
    <t>-830285855</t>
  </si>
  <si>
    <t>38240501R</t>
  </si>
  <si>
    <t>Zvonek, 230V, 90-110dB,</t>
  </si>
  <si>
    <t>984261469</t>
  </si>
  <si>
    <t>210191029R00</t>
  </si>
  <si>
    <t>Montáž hlavní ochranné přípojnice HOP</t>
  </si>
  <si>
    <t>42493703</t>
  </si>
  <si>
    <t>35442160R</t>
  </si>
  <si>
    <t>Hlavní ochranná uzemňovací přípojnice HOP</t>
  </si>
  <si>
    <t>-697805602</t>
  </si>
  <si>
    <t>210190002R00</t>
  </si>
  <si>
    <t>Montáž celoplechových rozvodnic do váhy 50 kg</t>
  </si>
  <si>
    <t>793415869</t>
  </si>
  <si>
    <t>35715100R</t>
  </si>
  <si>
    <t>Rozvaděč RE, dle výkresu D.1.4.4.4</t>
  </si>
  <si>
    <t>-251459292</t>
  </si>
  <si>
    <t>210190003R00</t>
  </si>
  <si>
    <t>Montáž celoplechových rozvodnic do váhy 100 kg</t>
  </si>
  <si>
    <t>-1823457680</t>
  </si>
  <si>
    <t>35715102R</t>
  </si>
  <si>
    <t>Rozvaděč R1, dle výkresu D.1.4.4.5</t>
  </si>
  <si>
    <t>1882784353</t>
  </si>
  <si>
    <t>210201202RV1</t>
  </si>
  <si>
    <t>Svítidlo LED interiérové přisazené</t>
  </si>
  <si>
    <t>708390533</t>
  </si>
  <si>
    <t>348152181R</t>
  </si>
  <si>
    <t>A-LED svítidlo s difůzním krytem, 4000K, 2312lm, 19W, 600x165mm, IP40, např. FOX-LED-2900-4K</t>
  </si>
  <si>
    <t>-1070379139</t>
  </si>
  <si>
    <t>348152211R</t>
  </si>
  <si>
    <t>B-LED svítidlo s difůzním krytem, 4000K, 2827lm, 24W, 600x165mm, IP40, např. FOX-LED-3700-4K</t>
  </si>
  <si>
    <t>-400768670</t>
  </si>
  <si>
    <t>348171200R</t>
  </si>
  <si>
    <t>G-LED svítidlo s prismatickým krytem, 4000K, IP40 , 3800lm, 29W, 600x600mm, např.BACKLIGHT MICROCLISMA</t>
  </si>
  <si>
    <t>-1068625059</t>
  </si>
  <si>
    <t>210201272RV1</t>
  </si>
  <si>
    <t>Svítidlo LED průmyslové, přisazené</t>
  </si>
  <si>
    <t>-401949819</t>
  </si>
  <si>
    <t>348152361R</t>
  </si>
  <si>
    <t>C-LED svítidlo s difůzním krytem, 4000K, 8611lm, 66W, 1280x155mm, IP66, např.EXTRA-LED-10000-236-4K</t>
  </si>
  <si>
    <t>-1293043532</t>
  </si>
  <si>
    <t>348152363R</t>
  </si>
  <si>
    <t>D-LED svítidlo s difůzním krytem 4000K, 4449lm, 33W, 1280x155mm, IP66, např. EXTRA-LED-5000-236-4K</t>
  </si>
  <si>
    <t>64750562</t>
  </si>
  <si>
    <t>348152581R</t>
  </si>
  <si>
    <t>E-LED svítidlo s difůzním krytem 4000K, 3337lm, 25W, 1580x155mm, IP66, např. EXTRA-LED-3750-258-4K</t>
  </si>
  <si>
    <t>-1114750146</t>
  </si>
  <si>
    <t>348152583R</t>
  </si>
  <si>
    <t>F-LED svítidlo s difůzním krytem 4000K, 6674lm, 50W, 1580x155mm, IP66, např. EXTRA-LED-7500-258-4K</t>
  </si>
  <si>
    <t>760389842</t>
  </si>
  <si>
    <t>348162580R</t>
  </si>
  <si>
    <t>H-LED svítidlo s difůzním krytem 4000K, 4305lm, 33W, 670x155mm, IP66, např. EXTRA-LED-5000-218-4K</t>
  </si>
  <si>
    <t>10080118</t>
  </si>
  <si>
    <t>210200043RV0</t>
  </si>
  <si>
    <t>Svítidlo nouzové s vlastním zdrojem interiérové</t>
  </si>
  <si>
    <t>-1207154821</t>
  </si>
  <si>
    <t>34892013R</t>
  </si>
  <si>
    <t>N-LED svítidlo nouzové, dočasné, 1h, IP40, 6,8W, 5700K, 576lm, PALAS-LED-1-M5-ST-NM</t>
  </si>
  <si>
    <t>2050726370</t>
  </si>
  <si>
    <t>34892050R</t>
  </si>
  <si>
    <t>Piktogram označující směr úniku</t>
  </si>
  <si>
    <t>525204000</t>
  </si>
  <si>
    <t>210220022R00</t>
  </si>
  <si>
    <t>Vedení uzemňovací v zemi FeZn, D 8 - 10 mm</t>
  </si>
  <si>
    <t>-694363075</t>
  </si>
  <si>
    <t>35441100R</t>
  </si>
  <si>
    <t>Drát pozinkovaný FeZn D8 mm 1m=0,4kg</t>
  </si>
  <si>
    <t>-345478023</t>
  </si>
  <si>
    <t>210220301R00</t>
  </si>
  <si>
    <t>Svorka hromosvodová do 2 šroubů /SS, SZ, SO/</t>
  </si>
  <si>
    <t>-684097593</t>
  </si>
  <si>
    <t>35441885R</t>
  </si>
  <si>
    <t>Svorka spojovací SS pro lano d 8-10 mm</t>
  </si>
  <si>
    <t>-1283073239</t>
  </si>
  <si>
    <t>46-M</t>
  </si>
  <si>
    <t>Zemní práce při extr.mont.pracích</t>
  </si>
  <si>
    <t>460680451RV1</t>
  </si>
  <si>
    <t>Vysekání kapsy pro rozvaděč v cihlové zdi, plochy do 1,00 m2 hloubky do 20cm</t>
  </si>
  <si>
    <t>1018358303</t>
  </si>
  <si>
    <t>460680402RV1</t>
  </si>
  <si>
    <t>Vysekání kapsy 10x10x8cm pro krabice v cihlové zdi</t>
  </si>
  <si>
    <t>-1043297623</t>
  </si>
  <si>
    <t>460680593RV1</t>
  </si>
  <si>
    <t>Vysekání drážky 5x7cm pro kabely v cihlové zdi</t>
  </si>
  <si>
    <t>-1696421036</t>
  </si>
  <si>
    <t>460680595RV1</t>
  </si>
  <si>
    <t>Vysekání drážky 5x15cm pro kabely v cihlové zdi</t>
  </si>
  <si>
    <t>-1363481072</t>
  </si>
  <si>
    <t>460200163R00</t>
  </si>
  <si>
    <t>Výkop kabelové rýhy 35/80 cm  hor.3</t>
  </si>
  <si>
    <t>2038645622</t>
  </si>
  <si>
    <t>460570143R00</t>
  </si>
  <si>
    <t>Zához rýhy 35/60 cm, hornina třídy 3, se zhutněním</t>
  </si>
  <si>
    <t>770189331</t>
  </si>
  <si>
    <t>OST</t>
  </si>
  <si>
    <t>Ostatní</t>
  </si>
  <si>
    <t>005125010R</t>
  </si>
  <si>
    <t>Práce neobsažené v ceníku</t>
  </si>
  <si>
    <t>Soubor</t>
  </si>
  <si>
    <t>-1429673633</t>
  </si>
  <si>
    <t>005124010R</t>
  </si>
  <si>
    <t>Koordinační činnost</t>
  </si>
  <si>
    <t>-1381245795</t>
  </si>
  <si>
    <t>005231010R</t>
  </si>
  <si>
    <t>Revize</t>
  </si>
  <si>
    <t>-1662743708</t>
  </si>
  <si>
    <t>05 - Vzduchotechnika</t>
  </si>
  <si>
    <t xml:space="preserve">    01 - Hygienická zařízení -m.č.1.21, 1.22, 1.23</t>
  </si>
  <si>
    <t xml:space="preserve">    02 - Hygienické zařízení - m.č.1.19</t>
  </si>
  <si>
    <t xml:space="preserve">    03 - Sklady -m.č.1.15, 1.24, 1.25</t>
  </si>
  <si>
    <t xml:space="preserve">    04 - Sklad -m.č.1.14</t>
  </si>
  <si>
    <t xml:space="preserve">    05 - Sklady -m.č.1.07, 1.09, 1.10</t>
  </si>
  <si>
    <t>Hygienická zařízení -m.č.1.21, 1.22, 1.23</t>
  </si>
  <si>
    <t>1.1</t>
  </si>
  <si>
    <t>Ventilátor diagonální odtahový, typ TD 500/160 -dle PD</t>
  </si>
  <si>
    <t>181279037</t>
  </si>
  <si>
    <t>1.1A</t>
  </si>
  <si>
    <t>Rychloupínací spona -pružná manžeta VBM 160</t>
  </si>
  <si>
    <t>-632891459</t>
  </si>
  <si>
    <t>1.1B</t>
  </si>
  <si>
    <t xml:space="preserve">Časové relé -doběhový elektronický spínač ventilátoru, typ DT3 (nastavitelný) </t>
  </si>
  <si>
    <t>1682425106</t>
  </si>
  <si>
    <t>1.2</t>
  </si>
  <si>
    <t>Tlumič hluku do kruhového potrubí, typ MAA 160/900</t>
  </si>
  <si>
    <t>-1831624183</t>
  </si>
  <si>
    <t>1.3</t>
  </si>
  <si>
    <t>Žaluziová klapka samotížná, typ PER 160 W (šedá)</t>
  </si>
  <si>
    <t>-557985916</t>
  </si>
  <si>
    <t>1.4</t>
  </si>
  <si>
    <t>Zpětná klapka těsná do kruhového potrubí, typ RSK pr.160mm</t>
  </si>
  <si>
    <t>-1689150964</t>
  </si>
  <si>
    <t>1.5</t>
  </si>
  <si>
    <t xml:space="preserve">Plastový talířový ventil univerzální, typ IT 100 </t>
  </si>
  <si>
    <t>-292714673</t>
  </si>
  <si>
    <t>1.6</t>
  </si>
  <si>
    <t xml:space="preserve">Poloohebná hadice hliníková, typ Semiflex pr.100mm </t>
  </si>
  <si>
    <t>-1622080415</t>
  </si>
  <si>
    <t>1.7A</t>
  </si>
  <si>
    <t>Kruhové potrubí Spiro zhotovené z ocel.pozink.plechu -rovné potrubí pr.160mm</t>
  </si>
  <si>
    <t>-1202374343</t>
  </si>
  <si>
    <t>1.7B</t>
  </si>
  <si>
    <t>Kruhové potrubí Spiro zhotovené z ocel.pozink.plechu -tvarovka pr.160mm</t>
  </si>
  <si>
    <t>-880005673</t>
  </si>
  <si>
    <t>1.7C</t>
  </si>
  <si>
    <t>Kruhové potrubí Spiro zhotovené z ocel.pozink.plechu -rovné potrubí pr.100mm</t>
  </si>
  <si>
    <t>972902517</t>
  </si>
  <si>
    <t>1.7D</t>
  </si>
  <si>
    <t>Kruhové potrubí Spiro zhotovené z ocel.pozink.plechu -tvarovka pr.100mm</t>
  </si>
  <si>
    <t>66971372</t>
  </si>
  <si>
    <t>1.8</t>
  </si>
  <si>
    <t>Montážní a spojovací materiál -šrouby, matice, podložky, závěsy, závitové tyče, ocel.hmoždinky, pomocné kce, samolepící pásky, těsnící materiál</t>
  </si>
  <si>
    <t>-939923096</t>
  </si>
  <si>
    <t>1.9A</t>
  </si>
  <si>
    <t>Zaregulování, provozní zkoušky, spuštění zařízení</t>
  </si>
  <si>
    <t>-699848183</t>
  </si>
  <si>
    <t>1.9B</t>
  </si>
  <si>
    <t>Doprava</t>
  </si>
  <si>
    <t>-540944250</t>
  </si>
  <si>
    <t>Hygienické zařízení - m.č.1.19</t>
  </si>
  <si>
    <t>2.1</t>
  </si>
  <si>
    <t>-706698848</t>
  </si>
  <si>
    <t>2.1A</t>
  </si>
  <si>
    <t>2042380111</t>
  </si>
  <si>
    <t>2.1B</t>
  </si>
  <si>
    <t>1732850739</t>
  </si>
  <si>
    <t>2.2</t>
  </si>
  <si>
    <t>989372641</t>
  </si>
  <si>
    <t>2.3</t>
  </si>
  <si>
    <t>732834141</t>
  </si>
  <si>
    <t>2.4</t>
  </si>
  <si>
    <t>2074053218</t>
  </si>
  <si>
    <t>2.5A</t>
  </si>
  <si>
    <t xml:space="preserve">Plastový talířový ventil univerzální, typ IT 200 </t>
  </si>
  <si>
    <t>1381775891</t>
  </si>
  <si>
    <t>2.5B</t>
  </si>
  <si>
    <t>Plastový talířový ventil univerzální, typ IT 100</t>
  </si>
  <si>
    <t>1209926196</t>
  </si>
  <si>
    <t>2.6A</t>
  </si>
  <si>
    <t xml:space="preserve">Poloohebná hadice hliníková, typ Semiflex pr.200mm </t>
  </si>
  <si>
    <t>-894134965</t>
  </si>
  <si>
    <t>2.6B</t>
  </si>
  <si>
    <t xml:space="preserve">Poloohebná hadice hliníková, typ Semiflex PROFI pr.100mm </t>
  </si>
  <si>
    <t>-744195568</t>
  </si>
  <si>
    <t>2.7</t>
  </si>
  <si>
    <t>Kruhové potrubí Spiro zhotovené z ocel.pozink.plechu -tvarovka pr.200mm</t>
  </si>
  <si>
    <t>294975739</t>
  </si>
  <si>
    <t>2.7A</t>
  </si>
  <si>
    <t>-209271356</t>
  </si>
  <si>
    <t>2.7B</t>
  </si>
  <si>
    <t>-795299269</t>
  </si>
  <si>
    <t>2.7C</t>
  </si>
  <si>
    <t>-968283300</t>
  </si>
  <si>
    <t>2.7D</t>
  </si>
  <si>
    <t>-322616517</t>
  </si>
  <si>
    <t>2.8</t>
  </si>
  <si>
    <t>819473572</t>
  </si>
  <si>
    <t>2.9A</t>
  </si>
  <si>
    <t>-1211371400</t>
  </si>
  <si>
    <t>2.9B</t>
  </si>
  <si>
    <t>1850165305</t>
  </si>
  <si>
    <t>Sklady -m.č.1.15, 1.24, 1.25</t>
  </si>
  <si>
    <t>3.1</t>
  </si>
  <si>
    <t>946102880</t>
  </si>
  <si>
    <t>3.1A</t>
  </si>
  <si>
    <t>-1460845310</t>
  </si>
  <si>
    <t>3.1B</t>
  </si>
  <si>
    <t>-1723076526</t>
  </si>
  <si>
    <t>3.2</t>
  </si>
  <si>
    <t>1894921261</t>
  </si>
  <si>
    <t>3.3</t>
  </si>
  <si>
    <t>-114311275</t>
  </si>
  <si>
    <t>3.4</t>
  </si>
  <si>
    <t>-1317631416</t>
  </si>
  <si>
    <t>3.5</t>
  </si>
  <si>
    <t>Plastový talířový ventil univerzální, typ IT 150</t>
  </si>
  <si>
    <t>-1766633433</t>
  </si>
  <si>
    <t>3.6</t>
  </si>
  <si>
    <t>Plastový talířový ventil univerzální, typ IT 125</t>
  </si>
  <si>
    <t>-1027835430</t>
  </si>
  <si>
    <t>3.7A</t>
  </si>
  <si>
    <t>-1968690280</t>
  </si>
  <si>
    <t>3.7B</t>
  </si>
  <si>
    <t>969429359</t>
  </si>
  <si>
    <t>3.7C</t>
  </si>
  <si>
    <t>Kruhové potrubí Spiro zhotovené z ocel.pozink.plechu -rovné potrubí pr.125mm</t>
  </si>
  <si>
    <t>-832232139</t>
  </si>
  <si>
    <t>3.8</t>
  </si>
  <si>
    <t>-1688494995</t>
  </si>
  <si>
    <t>3.9A</t>
  </si>
  <si>
    <t>1305977353</t>
  </si>
  <si>
    <t>3.9B</t>
  </si>
  <si>
    <t>-786176684</t>
  </si>
  <si>
    <t>Sklad -m.č.1.14</t>
  </si>
  <si>
    <t>4.1</t>
  </si>
  <si>
    <t>Ventilátor diagonální odtahový, typ TD 800/200 -dle PD</t>
  </si>
  <si>
    <t>318970311</t>
  </si>
  <si>
    <t>4.1A</t>
  </si>
  <si>
    <t>Rychloupínací spona -pružná manžeta VBM 200</t>
  </si>
  <si>
    <t>-243528120</t>
  </si>
  <si>
    <t>4.1B</t>
  </si>
  <si>
    <t>-244004932</t>
  </si>
  <si>
    <t>4.2</t>
  </si>
  <si>
    <t>Tlumič hluku do kruhového potrubí, typ MAA 200/900</t>
  </si>
  <si>
    <t>-558419535</t>
  </si>
  <si>
    <t>4.3A</t>
  </si>
  <si>
    <t xml:space="preserve">Protidešťová žaluzie plastová -pevné listy, typ PRG 200 W </t>
  </si>
  <si>
    <t>1389341767</t>
  </si>
  <si>
    <t>4.3B</t>
  </si>
  <si>
    <t>Žaluziová klapka samotížná, typ PER 200 W (šedá)</t>
  </si>
  <si>
    <t>640202209</t>
  </si>
  <si>
    <t>4.4</t>
  </si>
  <si>
    <t>Zpětná klapka těsná do kruhového potrubí, typ RSK pr.200mm</t>
  </si>
  <si>
    <t>559326348</t>
  </si>
  <si>
    <t>4.5</t>
  </si>
  <si>
    <t xml:space="preserve">Plastový talířový ventil univerzální, typ IT 150 </t>
  </si>
  <si>
    <t>-1661743019</t>
  </si>
  <si>
    <t>4.6</t>
  </si>
  <si>
    <t xml:space="preserve">Ochranné síto pozinkované -kruhové, pr.200mm </t>
  </si>
  <si>
    <t>1183298542</t>
  </si>
  <si>
    <t>4.7A</t>
  </si>
  <si>
    <t>Kruhové potrubí Spiro zhotovené z ocel.pozink.plechu -rovné potrubí pr.200mm</t>
  </si>
  <si>
    <t>958669863</t>
  </si>
  <si>
    <t>4.7B</t>
  </si>
  <si>
    <t>931115604</t>
  </si>
  <si>
    <t>4.8</t>
  </si>
  <si>
    <t>45522443</t>
  </si>
  <si>
    <t>4.9A</t>
  </si>
  <si>
    <t>794023805</t>
  </si>
  <si>
    <t>4.9B</t>
  </si>
  <si>
    <t>1847714240</t>
  </si>
  <si>
    <t>Sklady -m.č.1.07, 1.09, 1.10</t>
  </si>
  <si>
    <t>5.1</t>
  </si>
  <si>
    <t>360729368</t>
  </si>
  <si>
    <t>5.1A</t>
  </si>
  <si>
    <t>-1709932870</t>
  </si>
  <si>
    <t>5.1B</t>
  </si>
  <si>
    <t>712770689</t>
  </si>
  <si>
    <t>5.2</t>
  </si>
  <si>
    <t>1297155955</t>
  </si>
  <si>
    <t>5.3</t>
  </si>
  <si>
    <t>325945922</t>
  </si>
  <si>
    <t>5.4</t>
  </si>
  <si>
    <t>2034392669</t>
  </si>
  <si>
    <t>5.5A</t>
  </si>
  <si>
    <t>1577173082</t>
  </si>
  <si>
    <t>5.5B</t>
  </si>
  <si>
    <t>437764028</t>
  </si>
  <si>
    <t>5.5C</t>
  </si>
  <si>
    <t>-2094425198</t>
  </si>
  <si>
    <t>5.7A</t>
  </si>
  <si>
    <t>1000657045</t>
  </si>
  <si>
    <t>5.7B</t>
  </si>
  <si>
    <t>-725942056</t>
  </si>
  <si>
    <t>5.7C</t>
  </si>
  <si>
    <t>-310215953</t>
  </si>
  <si>
    <t>5.8</t>
  </si>
  <si>
    <t>2029909436</t>
  </si>
  <si>
    <t>5.9A</t>
  </si>
  <si>
    <t>1646380642</t>
  </si>
  <si>
    <t>5.9B</t>
  </si>
  <si>
    <t>1100246833</t>
  </si>
  <si>
    <t>06 -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</si>
  <si>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</si>
  <si>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</si>
  <si>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</si>
  <si>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VRN1</t>
  </si>
  <si>
    <t>Průzkumné, geodetické a projektové práce</t>
  </si>
  <si>
    <t>013254000</t>
  </si>
  <si>
    <t>Dokumentace skutečného provedení stavby</t>
  </si>
  <si>
    <t>1940290126</t>
  </si>
  <si>
    <t>VRN3</t>
  </si>
  <si>
    <t>Zařízení staveniště</t>
  </si>
  <si>
    <t>030001000</t>
  </si>
  <si>
    <t>-2114457513</t>
  </si>
  <si>
    <t>VRN4</t>
  </si>
  <si>
    <t>Inženýrská činnost</t>
  </si>
  <si>
    <t>041403000</t>
  </si>
  <si>
    <t>Bezpečnost a ochrana zdraví při práci na staveništi</t>
  </si>
  <si>
    <t>1793888103</t>
  </si>
  <si>
    <t>045002000</t>
  </si>
  <si>
    <t>Kompletační a koordinační činnost</t>
  </si>
  <si>
    <t>-2010446451</t>
  </si>
  <si>
    <t>STASKO plus,spol. s r.o.,Rolavská 10,K.Vary</t>
  </si>
  <si>
    <t>14707551</t>
  </si>
  <si>
    <t>CZ14707551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</si>
</sst>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3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2" fillId="4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166" fontId="29" fillId="0" borderId="0" xfId="0" applyNumberFormat="1" applyFont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0" xfId="0" applyFont="1" applyFill="1" applyAlignment="1">
      <alignment horizontal="center" vertical="center" wrapText="1"/>
    </xf>
    <xf numFmtId="4" fontId="24" fillId="0" borderId="0" xfId="0" applyNumberFormat="1" applyFont="1"/>
    <xf numFmtId="166" fontId="32" fillId="0" borderId="12" xfId="0" applyNumberFormat="1" applyFont="1" applyBorder="1"/>
    <xf numFmtId="166" fontId="32" fillId="0" borderId="13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2" fillId="0" borderId="22" xfId="0" applyFont="1" applyBorder="1" applyAlignment="1">
      <alignment horizontal="center" vertical="center"/>
    </xf>
    <xf numFmtId="49" fontId="22" fillId="0" borderId="22" xfId="0" applyNumberFormat="1" applyFont="1" applyBorder="1" applyAlignment="1">
      <alignment horizontal="left" vertical="center" wrapText="1"/>
    </xf>
    <xf numFmtId="0" fontId="22" fillId="0" borderId="22" xfId="0" applyFont="1" applyBorder="1" applyAlignment="1">
      <alignment horizontal="left" vertical="center" wrapText="1"/>
    </xf>
    <xf numFmtId="0" fontId="22" fillId="0" borderId="22" xfId="0" applyFont="1" applyBorder="1" applyAlignment="1">
      <alignment horizontal="center" vertical="center" wrapText="1"/>
    </xf>
    <xf numFmtId="167" fontId="22" fillId="0" borderId="22" xfId="0" applyNumberFormat="1" applyFont="1" applyBorder="1" applyAlignment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5" fillId="0" borderId="22" xfId="0" applyFont="1" applyBorder="1" applyAlignment="1">
      <alignment horizontal="center" vertical="center"/>
    </xf>
    <xf numFmtId="49" fontId="35" fillId="0" borderId="22" xfId="0" applyNumberFormat="1" applyFont="1" applyBorder="1" applyAlignment="1">
      <alignment horizontal="left" vertical="center" wrapText="1"/>
    </xf>
    <xf numFmtId="0" fontId="35" fillId="0" borderId="22" xfId="0" applyFont="1" applyBorder="1" applyAlignment="1">
      <alignment horizontal="left" vertical="center" wrapText="1"/>
    </xf>
    <xf numFmtId="0" fontId="35" fillId="0" borderId="22" xfId="0" applyFont="1" applyBorder="1" applyAlignment="1">
      <alignment horizontal="center" vertical="center" wrapText="1"/>
    </xf>
    <xf numFmtId="167" fontId="35" fillId="0" borderId="22" xfId="0" applyNumberFormat="1" applyFont="1" applyBorder="1" applyAlignment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>
      <alignment vertical="center"/>
    </xf>
    <xf numFmtId="0" fontId="36" fillId="0" borderId="22" xfId="0" applyFont="1" applyBorder="1" applyAlignment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Alignment="1">
      <alignment horizontal="center"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4" fontId="24" fillId="0" borderId="0" xfId="0" applyNumberFormat="1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0" fontId="27" fillId="0" borderId="0" xfId="0" applyFont="1" applyAlignment="1">
      <alignment horizontal="left" vertical="center" wrapText="1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2" fillId="4" borderId="6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left" vertical="center"/>
    </xf>
    <xf numFmtId="0" fontId="22" fillId="4" borderId="7" xfId="0" applyFont="1" applyFill="1" applyBorder="1" applyAlignment="1">
      <alignment horizontal="center" vertical="center"/>
    </xf>
    <xf numFmtId="0" fontId="22" fillId="4" borderId="8" xfId="0" applyFont="1" applyFill="1" applyBorder="1" applyAlignment="1">
      <alignment horizontal="left" vertical="center"/>
    </xf>
    <xf numFmtId="0" fontId="22" fillId="4" borderId="7" xfId="0" applyFont="1" applyFill="1" applyBorder="1" applyAlignment="1">
      <alignment horizontal="righ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14" fontId="2" fillId="2" borderId="0" xfId="0" applyNumberFormat="1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2"/>
  <sheetViews>
    <sheetView showGridLines="0" tabSelected="1" workbookViewId="0">
      <selection activeCell="AI17" sqref="AI17"/>
    </sheetView>
  </sheetViews>
  <sheetFormatPr defaultRowHeight="15"/>
  <cols>
    <col min="1" max="1" width="8.83203125" customWidth="1"/>
    <col min="2" max="2" width="1.6640625" customWidth="1"/>
    <col min="3" max="3" width="4.5" customWidth="1"/>
    <col min="4" max="33" width="2.83203125" customWidth="1"/>
    <col min="34" max="34" width="3.5" customWidth="1"/>
    <col min="35" max="35" width="42.33203125" customWidth="1"/>
    <col min="36" max="37" width="2.5" customWidth="1"/>
    <col min="38" max="38" width="8.83203125" customWidth="1"/>
    <col min="39" max="39" width="3.5" customWidth="1"/>
    <col min="40" max="40" width="14.33203125" customWidth="1"/>
    <col min="41" max="41" width="8" customWidth="1"/>
    <col min="42" max="42" width="4.5" customWidth="1"/>
    <col min="43" max="43" width="16.6640625" hidden="1" customWidth="1"/>
    <col min="44" max="44" width="14.5" customWidth="1"/>
    <col min="45" max="47" width="27.6640625" hidden="1" customWidth="1"/>
    <col min="48" max="49" width="23.1640625" hidden="1" customWidth="1"/>
    <col min="50" max="51" width="26.6640625" hidden="1" customWidth="1"/>
    <col min="52" max="52" width="23.1640625" hidden="1" customWidth="1"/>
    <col min="53" max="53" width="20.5" hidden="1" customWidth="1"/>
    <col min="54" max="54" width="26.6640625" hidden="1" customWidth="1"/>
    <col min="55" max="55" width="23.1640625" hidden="1" customWidth="1"/>
    <col min="56" max="56" width="20.5" hidden="1" customWidth="1"/>
    <col min="57" max="57" width="71.1640625" customWidth="1"/>
    <col min="71" max="91" width="9.1640625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50000000000003" customHeight="1">
      <c r="AR2" s="196"/>
      <c r="AS2" s="196"/>
      <c r="AT2" s="196"/>
      <c r="AU2" s="196"/>
      <c r="AV2" s="196"/>
      <c r="AW2" s="196"/>
      <c r="AX2" s="196"/>
      <c r="AY2" s="196"/>
      <c r="AZ2" s="196"/>
      <c r="BA2" s="196"/>
      <c r="BB2" s="196"/>
      <c r="BC2" s="196"/>
      <c r="BD2" s="196"/>
      <c r="BE2" s="196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>
      <c r="B5" s="19"/>
      <c r="D5" s="23" t="s">
        <v>13</v>
      </c>
      <c r="K5" s="195" t="s">
        <v>14</v>
      </c>
      <c r="L5" s="196"/>
      <c r="M5" s="196"/>
      <c r="N5" s="196"/>
      <c r="O5" s="196"/>
      <c r="P5" s="196"/>
      <c r="Q5" s="196"/>
      <c r="R5" s="196"/>
      <c r="S5" s="196"/>
      <c r="T5" s="196"/>
      <c r="U5" s="196"/>
      <c r="V5" s="196"/>
      <c r="W5" s="196"/>
      <c r="X5" s="196"/>
      <c r="Y5" s="196"/>
      <c r="Z5" s="196"/>
      <c r="AA5" s="196"/>
      <c r="AB5" s="196"/>
      <c r="AC5" s="196"/>
      <c r="AD5" s="196"/>
      <c r="AE5" s="196"/>
      <c r="AF5" s="196"/>
      <c r="AG5" s="196"/>
      <c r="AH5" s="196"/>
      <c r="AI5" s="196"/>
      <c r="AJ5" s="196"/>
      <c r="AR5" s="19"/>
      <c r="BE5" s="192" t="s">
        <v>15</v>
      </c>
      <c r="BS5" s="16" t="s">
        <v>6</v>
      </c>
    </row>
    <row r="6" spans="1:74" ht="36.950000000000003" customHeight="1">
      <c r="B6" s="19"/>
      <c r="D6" s="25" t="s">
        <v>16</v>
      </c>
      <c r="K6" s="197" t="s">
        <v>17</v>
      </c>
      <c r="L6" s="196"/>
      <c r="M6" s="196"/>
      <c r="N6" s="196"/>
      <c r="O6" s="196"/>
      <c r="P6" s="196"/>
      <c r="Q6" s="196"/>
      <c r="R6" s="196"/>
      <c r="S6" s="196"/>
      <c r="T6" s="196"/>
      <c r="U6" s="196"/>
      <c r="V6" s="196"/>
      <c r="W6" s="196"/>
      <c r="X6" s="196"/>
      <c r="Y6" s="196"/>
      <c r="Z6" s="196"/>
      <c r="AA6" s="196"/>
      <c r="AB6" s="196"/>
      <c r="AC6" s="196"/>
      <c r="AD6" s="196"/>
      <c r="AE6" s="196"/>
      <c r="AF6" s="196"/>
      <c r="AG6" s="196"/>
      <c r="AH6" s="196"/>
      <c r="AI6" s="196"/>
      <c r="AJ6" s="196"/>
      <c r="AR6" s="19"/>
      <c r="BE6" s="193"/>
      <c r="BS6" s="16" t="s">
        <v>6</v>
      </c>
    </row>
    <row r="7" spans="1:74" ht="12" customHeight="1">
      <c r="B7" s="19"/>
      <c r="D7" s="26" t="s">
        <v>18</v>
      </c>
      <c r="K7" s="24" t="s">
        <v>1</v>
      </c>
      <c r="AK7" s="26" t="s">
        <v>19</v>
      </c>
      <c r="AN7" s="24" t="s">
        <v>1</v>
      </c>
      <c r="AR7" s="19"/>
      <c r="BE7" s="193"/>
      <c r="BS7" s="16" t="s">
        <v>6</v>
      </c>
    </row>
    <row r="8" spans="1:74" ht="12" customHeight="1">
      <c r="B8" s="19"/>
      <c r="D8" s="26" t="s">
        <v>20</v>
      </c>
      <c r="K8" s="24" t="s">
        <v>21</v>
      </c>
      <c r="AK8" s="26" t="s">
        <v>22</v>
      </c>
      <c r="AN8" s="229">
        <v>45719</v>
      </c>
      <c r="AR8" s="19"/>
      <c r="BE8" s="193"/>
      <c r="BS8" s="16" t="s">
        <v>6</v>
      </c>
    </row>
    <row r="9" spans="1:74" ht="14.45" customHeight="1">
      <c r="B9" s="19"/>
      <c r="AR9" s="19"/>
      <c r="BE9" s="193"/>
      <c r="BS9" s="16" t="s">
        <v>6</v>
      </c>
    </row>
    <row r="10" spans="1:74" ht="12" customHeight="1">
      <c r="B10" s="19"/>
      <c r="D10" s="26" t="s">
        <v>23</v>
      </c>
      <c r="AK10" s="26" t="s">
        <v>24</v>
      </c>
      <c r="AN10" s="24" t="s">
        <v>1</v>
      </c>
      <c r="AR10" s="19"/>
      <c r="BE10" s="193"/>
      <c r="BS10" s="16" t="s">
        <v>6</v>
      </c>
    </row>
    <row r="11" spans="1:74" ht="18.399999999999999" customHeight="1">
      <c r="B11" s="19"/>
      <c r="E11" s="24" t="s">
        <v>25</v>
      </c>
      <c r="AK11" s="26" t="s">
        <v>26</v>
      </c>
      <c r="AN11" s="24" t="s">
        <v>1</v>
      </c>
      <c r="AR11" s="19"/>
      <c r="BE11" s="193"/>
      <c r="BS11" s="16" t="s">
        <v>6</v>
      </c>
    </row>
    <row r="12" spans="1:74" ht="6.95" customHeight="1">
      <c r="B12" s="19"/>
      <c r="AR12" s="19"/>
      <c r="BE12" s="193"/>
      <c r="BS12" s="16" t="s">
        <v>6</v>
      </c>
    </row>
    <row r="13" spans="1:74" ht="12" customHeight="1">
      <c r="B13" s="19"/>
      <c r="D13" s="26" t="s">
        <v>27</v>
      </c>
      <c r="AK13" s="26" t="s">
        <v>24</v>
      </c>
      <c r="AN13" s="28" t="s">
        <v>1892</v>
      </c>
      <c r="AR13" s="19"/>
      <c r="BE13" s="193"/>
      <c r="BS13" s="16" t="s">
        <v>6</v>
      </c>
    </row>
    <row r="14" spans="1:74" ht="12.75">
      <c r="B14" s="19"/>
      <c r="E14" s="198" t="s">
        <v>1891</v>
      </c>
      <c r="F14" s="199"/>
      <c r="G14" s="199"/>
      <c r="H14" s="199"/>
      <c r="I14" s="199"/>
      <c r="J14" s="199"/>
      <c r="K14" s="199"/>
      <c r="L14" s="199"/>
      <c r="M14" s="199"/>
      <c r="N14" s="199"/>
      <c r="O14" s="199"/>
      <c r="P14" s="199"/>
      <c r="Q14" s="199"/>
      <c r="R14" s="199"/>
      <c r="S14" s="199"/>
      <c r="T14" s="199"/>
      <c r="U14" s="199"/>
      <c r="V14" s="199"/>
      <c r="W14" s="199"/>
      <c r="X14" s="199"/>
      <c r="Y14" s="199"/>
      <c r="Z14" s="199"/>
      <c r="AA14" s="199"/>
      <c r="AB14" s="199"/>
      <c r="AC14" s="199"/>
      <c r="AD14" s="199"/>
      <c r="AE14" s="199"/>
      <c r="AF14" s="199"/>
      <c r="AG14" s="199"/>
      <c r="AH14" s="199"/>
      <c r="AI14" s="199"/>
      <c r="AJ14" s="199"/>
      <c r="AK14" s="26" t="s">
        <v>26</v>
      </c>
      <c r="AN14" s="28" t="s">
        <v>1893</v>
      </c>
      <c r="AR14" s="19"/>
      <c r="BE14" s="193"/>
      <c r="BS14" s="16" t="s">
        <v>6</v>
      </c>
    </row>
    <row r="15" spans="1:74" ht="6.95" customHeight="1">
      <c r="B15" s="19"/>
      <c r="AR15" s="19"/>
      <c r="BE15" s="193"/>
      <c r="BS15" s="16" t="s">
        <v>4</v>
      </c>
    </row>
    <row r="16" spans="1:74" ht="12" customHeight="1">
      <c r="B16" s="19"/>
      <c r="D16" s="26" t="s">
        <v>28</v>
      </c>
      <c r="AK16" s="26" t="s">
        <v>24</v>
      </c>
      <c r="AN16" s="24" t="s">
        <v>1</v>
      </c>
      <c r="AR16" s="19"/>
      <c r="BE16" s="193"/>
      <c r="BS16" s="16" t="s">
        <v>4</v>
      </c>
    </row>
    <row r="17" spans="2:71" ht="18.399999999999999" customHeight="1">
      <c r="B17" s="19"/>
      <c r="E17" s="24" t="s">
        <v>29</v>
      </c>
      <c r="AK17" s="26" t="s">
        <v>26</v>
      </c>
      <c r="AN17" s="24" t="s">
        <v>1</v>
      </c>
      <c r="AR17" s="19"/>
      <c r="BE17" s="193"/>
      <c r="BS17" s="16" t="s">
        <v>30</v>
      </c>
    </row>
    <row r="18" spans="2:71" ht="6.95" customHeight="1">
      <c r="B18" s="19"/>
      <c r="AR18" s="19"/>
      <c r="BE18" s="193"/>
      <c r="BS18" s="16" t="s">
        <v>6</v>
      </c>
    </row>
    <row r="19" spans="2:71" ht="12" customHeight="1">
      <c r="B19" s="19"/>
      <c r="D19" s="26" t="s">
        <v>31</v>
      </c>
      <c r="AK19" s="26" t="s">
        <v>24</v>
      </c>
      <c r="AN19" s="24" t="s">
        <v>1</v>
      </c>
      <c r="AR19" s="19"/>
      <c r="BE19" s="193"/>
      <c r="BS19" s="16" t="s">
        <v>6</v>
      </c>
    </row>
    <row r="20" spans="2:71" ht="18.399999999999999" customHeight="1">
      <c r="B20" s="19"/>
      <c r="E20" s="24" t="s">
        <v>32</v>
      </c>
      <c r="AK20" s="26" t="s">
        <v>26</v>
      </c>
      <c r="AN20" s="24" t="s">
        <v>1</v>
      </c>
      <c r="AR20" s="19"/>
      <c r="BE20" s="193"/>
      <c r="BS20" s="16" t="s">
        <v>30</v>
      </c>
    </row>
    <row r="21" spans="2:71" ht="6.95" customHeight="1">
      <c r="B21" s="19"/>
      <c r="AR21" s="19"/>
      <c r="BE21" s="193"/>
    </row>
    <row r="22" spans="2:71" ht="12" customHeight="1">
      <c r="B22" s="19"/>
      <c r="D22" s="26" t="s">
        <v>33</v>
      </c>
      <c r="AR22" s="19"/>
      <c r="BE22" s="193"/>
    </row>
    <row r="23" spans="2:71" ht="14.45" customHeight="1">
      <c r="B23" s="19"/>
      <c r="E23" s="200" t="s">
        <v>1</v>
      </c>
      <c r="F23" s="200"/>
      <c r="G23" s="200"/>
      <c r="H23" s="200"/>
      <c r="I23" s="200"/>
      <c r="J23" s="200"/>
      <c r="K23" s="200"/>
      <c r="L23" s="200"/>
      <c r="M23" s="200"/>
      <c r="N23" s="200"/>
      <c r="O23" s="200"/>
      <c r="P23" s="200"/>
      <c r="Q23" s="200"/>
      <c r="R23" s="200"/>
      <c r="S23" s="200"/>
      <c r="T23" s="200"/>
      <c r="U23" s="200"/>
      <c r="V23" s="200"/>
      <c r="W23" s="200"/>
      <c r="X23" s="200"/>
      <c r="Y23" s="200"/>
      <c r="Z23" s="200"/>
      <c r="AA23" s="200"/>
      <c r="AB23" s="200"/>
      <c r="AC23" s="200"/>
      <c r="AD23" s="200"/>
      <c r="AE23" s="200"/>
      <c r="AF23" s="200"/>
      <c r="AG23" s="200"/>
      <c r="AH23" s="200"/>
      <c r="AI23" s="200"/>
      <c r="AJ23" s="200"/>
      <c r="AK23" s="200"/>
      <c r="AL23" s="200"/>
      <c r="AM23" s="200"/>
      <c r="AN23" s="200"/>
      <c r="AR23" s="19"/>
      <c r="BE23" s="193"/>
    </row>
    <row r="24" spans="2:71" ht="6.95" customHeight="1">
      <c r="B24" s="19"/>
      <c r="AR24" s="19"/>
      <c r="BE24" s="193"/>
    </row>
    <row r="25" spans="2:7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193"/>
    </row>
    <row r="26" spans="2:71" s="1" customFormat="1" ht="25.9" customHeight="1">
      <c r="B26" s="31"/>
      <c r="D26" s="32" t="s">
        <v>34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01">
        <f>ROUND(AG94,2)</f>
        <v>3564690.09</v>
      </c>
      <c r="AL26" s="202"/>
      <c r="AM26" s="202"/>
      <c r="AN26" s="202"/>
      <c r="AO26" s="202"/>
      <c r="AR26" s="31"/>
      <c r="BE26" s="193"/>
    </row>
    <row r="27" spans="2:71" s="1" customFormat="1" ht="6.95" customHeight="1">
      <c r="B27" s="31"/>
      <c r="AR27" s="31"/>
      <c r="BE27" s="193"/>
    </row>
    <row r="28" spans="2:71" s="1" customFormat="1" ht="12.75">
      <c r="B28" s="31"/>
      <c r="L28" s="203" t="s">
        <v>35</v>
      </c>
      <c r="M28" s="203"/>
      <c r="N28" s="203"/>
      <c r="O28" s="203"/>
      <c r="P28" s="203"/>
      <c r="W28" s="203" t="s">
        <v>36</v>
      </c>
      <c r="X28" s="203"/>
      <c r="Y28" s="203"/>
      <c r="Z28" s="203"/>
      <c r="AA28" s="203"/>
      <c r="AB28" s="203"/>
      <c r="AC28" s="203"/>
      <c r="AD28" s="203"/>
      <c r="AE28" s="203"/>
      <c r="AK28" s="203" t="s">
        <v>37</v>
      </c>
      <c r="AL28" s="203"/>
      <c r="AM28" s="203"/>
      <c r="AN28" s="203"/>
      <c r="AO28" s="203"/>
      <c r="AR28" s="31"/>
      <c r="BE28" s="193"/>
    </row>
    <row r="29" spans="2:71" s="2" customFormat="1" ht="14.45" customHeight="1">
      <c r="B29" s="35"/>
      <c r="D29" s="26" t="s">
        <v>38</v>
      </c>
      <c r="F29" s="26" t="s">
        <v>39</v>
      </c>
      <c r="L29" s="206">
        <v>0.21</v>
      </c>
      <c r="M29" s="205"/>
      <c r="N29" s="205"/>
      <c r="O29" s="205"/>
      <c r="P29" s="205"/>
      <c r="W29" s="204">
        <f>ROUND(AZ94, 2)</f>
        <v>3564690.09</v>
      </c>
      <c r="X29" s="205"/>
      <c r="Y29" s="205"/>
      <c r="Z29" s="205"/>
      <c r="AA29" s="205"/>
      <c r="AB29" s="205"/>
      <c r="AC29" s="205"/>
      <c r="AD29" s="205"/>
      <c r="AE29" s="205"/>
      <c r="AK29" s="204">
        <f>ROUND(AV94, 2)</f>
        <v>748584.92</v>
      </c>
      <c r="AL29" s="205"/>
      <c r="AM29" s="205"/>
      <c r="AN29" s="205"/>
      <c r="AO29" s="205"/>
      <c r="AR29" s="35"/>
      <c r="BE29" s="194"/>
    </row>
    <row r="30" spans="2:71" s="2" customFormat="1" ht="14.45" customHeight="1">
      <c r="B30" s="35"/>
      <c r="F30" s="26" t="s">
        <v>40</v>
      </c>
      <c r="L30" s="206">
        <v>0.12</v>
      </c>
      <c r="M30" s="205"/>
      <c r="N30" s="205"/>
      <c r="O30" s="205"/>
      <c r="P30" s="205"/>
      <c r="W30" s="204">
        <f>ROUND(BA94, 2)</f>
        <v>0</v>
      </c>
      <c r="X30" s="205"/>
      <c r="Y30" s="205"/>
      <c r="Z30" s="205"/>
      <c r="AA30" s="205"/>
      <c r="AB30" s="205"/>
      <c r="AC30" s="205"/>
      <c r="AD30" s="205"/>
      <c r="AE30" s="205"/>
      <c r="AK30" s="204">
        <f>ROUND(AW94, 2)</f>
        <v>0</v>
      </c>
      <c r="AL30" s="205"/>
      <c r="AM30" s="205"/>
      <c r="AN30" s="205"/>
      <c r="AO30" s="205"/>
      <c r="AR30" s="35"/>
      <c r="BE30" s="194"/>
    </row>
    <row r="31" spans="2:71" s="2" customFormat="1" ht="14.45" hidden="1" customHeight="1">
      <c r="B31" s="35"/>
      <c r="F31" s="26" t="s">
        <v>41</v>
      </c>
      <c r="L31" s="206">
        <v>0.21</v>
      </c>
      <c r="M31" s="205"/>
      <c r="N31" s="205"/>
      <c r="O31" s="205"/>
      <c r="P31" s="205"/>
      <c r="W31" s="204">
        <f>ROUND(BB94, 2)</f>
        <v>0</v>
      </c>
      <c r="X31" s="205"/>
      <c r="Y31" s="205"/>
      <c r="Z31" s="205"/>
      <c r="AA31" s="205"/>
      <c r="AB31" s="205"/>
      <c r="AC31" s="205"/>
      <c r="AD31" s="205"/>
      <c r="AE31" s="205"/>
      <c r="AK31" s="204">
        <v>0</v>
      </c>
      <c r="AL31" s="205"/>
      <c r="AM31" s="205"/>
      <c r="AN31" s="205"/>
      <c r="AO31" s="205"/>
      <c r="AR31" s="35"/>
      <c r="BE31" s="194"/>
    </row>
    <row r="32" spans="2:71" s="2" customFormat="1" ht="14.45" hidden="1" customHeight="1">
      <c r="B32" s="35"/>
      <c r="F32" s="26" t="s">
        <v>42</v>
      </c>
      <c r="L32" s="206">
        <v>0.12</v>
      </c>
      <c r="M32" s="205"/>
      <c r="N32" s="205"/>
      <c r="O32" s="205"/>
      <c r="P32" s="205"/>
      <c r="W32" s="204">
        <f>ROUND(BC94, 2)</f>
        <v>0</v>
      </c>
      <c r="X32" s="205"/>
      <c r="Y32" s="205"/>
      <c r="Z32" s="205"/>
      <c r="AA32" s="205"/>
      <c r="AB32" s="205"/>
      <c r="AC32" s="205"/>
      <c r="AD32" s="205"/>
      <c r="AE32" s="205"/>
      <c r="AK32" s="204">
        <v>0</v>
      </c>
      <c r="AL32" s="205"/>
      <c r="AM32" s="205"/>
      <c r="AN32" s="205"/>
      <c r="AO32" s="205"/>
      <c r="AR32" s="35"/>
      <c r="BE32" s="194"/>
    </row>
    <row r="33" spans="2:57" s="2" customFormat="1" ht="14.45" hidden="1" customHeight="1">
      <c r="B33" s="35"/>
      <c r="F33" s="26" t="s">
        <v>43</v>
      </c>
      <c r="L33" s="206">
        <v>0</v>
      </c>
      <c r="M33" s="205"/>
      <c r="N33" s="205"/>
      <c r="O33" s="205"/>
      <c r="P33" s="205"/>
      <c r="W33" s="204">
        <f>ROUND(BD94, 2)</f>
        <v>0</v>
      </c>
      <c r="X33" s="205"/>
      <c r="Y33" s="205"/>
      <c r="Z33" s="205"/>
      <c r="AA33" s="205"/>
      <c r="AB33" s="205"/>
      <c r="AC33" s="205"/>
      <c r="AD33" s="205"/>
      <c r="AE33" s="205"/>
      <c r="AK33" s="204">
        <v>0</v>
      </c>
      <c r="AL33" s="205"/>
      <c r="AM33" s="205"/>
      <c r="AN33" s="205"/>
      <c r="AO33" s="205"/>
      <c r="AR33" s="35"/>
      <c r="BE33" s="194"/>
    </row>
    <row r="34" spans="2:57" s="1" customFormat="1" ht="6.95" customHeight="1">
      <c r="B34" s="31"/>
      <c r="AR34" s="31"/>
      <c r="BE34" s="193"/>
    </row>
    <row r="35" spans="2:57" s="1" customFormat="1" ht="25.9" customHeight="1">
      <c r="B35" s="31"/>
      <c r="C35" s="36"/>
      <c r="D35" s="37" t="s">
        <v>44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45</v>
      </c>
      <c r="U35" s="38"/>
      <c r="V35" s="38"/>
      <c r="W35" s="38"/>
      <c r="X35" s="224" t="s">
        <v>46</v>
      </c>
      <c r="Y35" s="222"/>
      <c r="Z35" s="222"/>
      <c r="AA35" s="222"/>
      <c r="AB35" s="222"/>
      <c r="AC35" s="38"/>
      <c r="AD35" s="38"/>
      <c r="AE35" s="38"/>
      <c r="AF35" s="38"/>
      <c r="AG35" s="38"/>
      <c r="AH35" s="38"/>
      <c r="AI35" s="38"/>
      <c r="AJ35" s="38"/>
      <c r="AK35" s="221">
        <f>SUM(AK26:AK33)</f>
        <v>4313275.01</v>
      </c>
      <c r="AL35" s="222"/>
      <c r="AM35" s="222"/>
      <c r="AN35" s="222"/>
      <c r="AO35" s="223"/>
      <c r="AP35" s="36"/>
      <c r="AQ35" s="36"/>
      <c r="AR35" s="31"/>
    </row>
    <row r="36" spans="2:57" s="1" customFormat="1" ht="6.95" customHeight="1">
      <c r="B36" s="31"/>
      <c r="AR36" s="31"/>
    </row>
    <row r="37" spans="2:57" s="1" customFormat="1" ht="14.45" customHeight="1">
      <c r="B37" s="31"/>
      <c r="AR37" s="31"/>
    </row>
    <row r="38" spans="2:57" ht="14.45" customHeight="1">
      <c r="B38" s="19"/>
      <c r="AR38" s="19"/>
    </row>
    <row r="39" spans="2:57" ht="14.45" customHeight="1">
      <c r="B39" s="19"/>
      <c r="AR39" s="19"/>
    </row>
    <row r="40" spans="2:57" ht="14.45" customHeight="1">
      <c r="B40" s="19"/>
      <c r="AR40" s="19"/>
    </row>
    <row r="41" spans="2:57" ht="14.45" customHeight="1">
      <c r="B41" s="19"/>
      <c r="AR41" s="19"/>
    </row>
    <row r="42" spans="2:57" ht="14.45" customHeight="1">
      <c r="B42" s="19"/>
      <c r="AR42" s="19"/>
    </row>
    <row r="43" spans="2:57" ht="14.45" customHeight="1">
      <c r="B43" s="19"/>
      <c r="AR43" s="19"/>
    </row>
    <row r="44" spans="2:57" ht="14.45" customHeight="1">
      <c r="B44" s="19"/>
      <c r="AR44" s="19"/>
    </row>
    <row r="45" spans="2:57" ht="14.45" customHeight="1">
      <c r="B45" s="19"/>
      <c r="AR45" s="19"/>
    </row>
    <row r="46" spans="2:57" ht="14.45" customHeight="1">
      <c r="B46" s="19"/>
      <c r="AR46" s="19"/>
    </row>
    <row r="47" spans="2:57" ht="14.45" customHeight="1">
      <c r="B47" s="19"/>
      <c r="AR47" s="19"/>
    </row>
    <row r="48" spans="2:57" ht="14.45" customHeight="1">
      <c r="B48" s="19"/>
      <c r="AR48" s="19"/>
    </row>
    <row r="49" spans="2:44" s="1" customFormat="1" ht="14.45" customHeight="1">
      <c r="B49" s="31"/>
      <c r="D49" s="40" t="s">
        <v>47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48</v>
      </c>
      <c r="AI49" s="41"/>
      <c r="AJ49" s="41"/>
      <c r="AK49" s="41"/>
      <c r="AL49" s="41"/>
      <c r="AM49" s="41"/>
      <c r="AN49" s="41"/>
      <c r="AO49" s="41"/>
      <c r="AR49" s="31"/>
    </row>
    <row r="50" spans="2:44" ht="11.25">
      <c r="B50" s="19"/>
      <c r="AR50" s="19"/>
    </row>
    <row r="51" spans="2:44" ht="11.25">
      <c r="B51" s="19"/>
      <c r="AR51" s="19"/>
    </row>
    <row r="52" spans="2:44" ht="11.25">
      <c r="B52" s="19"/>
      <c r="AR52" s="19"/>
    </row>
    <row r="53" spans="2:44" ht="11.25">
      <c r="B53" s="19"/>
      <c r="AR53" s="19"/>
    </row>
    <row r="54" spans="2:44" ht="11.25">
      <c r="B54" s="19"/>
      <c r="AR54" s="19"/>
    </row>
    <row r="55" spans="2:44" ht="11.25">
      <c r="B55" s="19"/>
      <c r="AR55" s="19"/>
    </row>
    <row r="56" spans="2:44" ht="11.25">
      <c r="B56" s="19"/>
      <c r="AR56" s="19"/>
    </row>
    <row r="57" spans="2:44" ht="11.25">
      <c r="B57" s="19"/>
      <c r="AR57" s="19"/>
    </row>
    <row r="58" spans="2:44" ht="11.25">
      <c r="B58" s="19"/>
      <c r="AR58" s="19"/>
    </row>
    <row r="59" spans="2:44" ht="11.25">
      <c r="B59" s="19"/>
      <c r="AR59" s="19"/>
    </row>
    <row r="60" spans="2:44" s="1" customFormat="1" ht="12.75">
      <c r="B60" s="31"/>
      <c r="D60" s="42" t="s">
        <v>49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2" t="s">
        <v>50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2" t="s">
        <v>49</v>
      </c>
      <c r="AI60" s="33"/>
      <c r="AJ60" s="33"/>
      <c r="AK60" s="33"/>
      <c r="AL60" s="33"/>
      <c r="AM60" s="42" t="s">
        <v>50</v>
      </c>
      <c r="AN60" s="33"/>
      <c r="AO60" s="33"/>
      <c r="AR60" s="31"/>
    </row>
    <row r="61" spans="2:44" ht="11.25">
      <c r="B61" s="19"/>
      <c r="AR61" s="19"/>
    </row>
    <row r="62" spans="2:44" ht="11.25">
      <c r="B62" s="19"/>
      <c r="AR62" s="19"/>
    </row>
    <row r="63" spans="2:44" ht="11.25">
      <c r="B63" s="19"/>
      <c r="AR63" s="19"/>
    </row>
    <row r="64" spans="2:44" s="1" customFormat="1" ht="12.75">
      <c r="B64" s="31"/>
      <c r="D64" s="40" t="s">
        <v>51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52</v>
      </c>
      <c r="AI64" s="41"/>
      <c r="AJ64" s="41"/>
      <c r="AK64" s="41"/>
      <c r="AL64" s="41"/>
      <c r="AM64" s="41"/>
      <c r="AN64" s="41"/>
      <c r="AO64" s="41"/>
      <c r="AR64" s="31"/>
    </row>
    <row r="65" spans="2:44" ht="11.25">
      <c r="B65" s="19"/>
      <c r="AR65" s="19"/>
    </row>
    <row r="66" spans="2:44" ht="11.25">
      <c r="B66" s="19"/>
      <c r="AR66" s="19"/>
    </row>
    <row r="67" spans="2:44" ht="11.25">
      <c r="B67" s="19"/>
      <c r="AR67" s="19"/>
    </row>
    <row r="68" spans="2:44" ht="11.25">
      <c r="B68" s="19"/>
      <c r="AR68" s="19"/>
    </row>
    <row r="69" spans="2:44" ht="11.25">
      <c r="B69" s="19"/>
      <c r="AR69" s="19"/>
    </row>
    <row r="70" spans="2:44" ht="11.25">
      <c r="B70" s="19"/>
      <c r="AR70" s="19"/>
    </row>
    <row r="71" spans="2:44" ht="11.25">
      <c r="B71" s="19"/>
      <c r="AR71" s="19"/>
    </row>
    <row r="72" spans="2:44" ht="11.25">
      <c r="B72" s="19"/>
      <c r="AR72" s="19"/>
    </row>
    <row r="73" spans="2:44" ht="11.25">
      <c r="B73" s="19"/>
      <c r="AR73" s="19"/>
    </row>
    <row r="74" spans="2:44" ht="11.25">
      <c r="B74" s="19"/>
      <c r="AR74" s="19"/>
    </row>
    <row r="75" spans="2:44" s="1" customFormat="1" ht="12.75">
      <c r="B75" s="31"/>
      <c r="D75" s="42" t="s">
        <v>49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2" t="s">
        <v>50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2" t="s">
        <v>49</v>
      </c>
      <c r="AI75" s="33"/>
      <c r="AJ75" s="33"/>
      <c r="AK75" s="33"/>
      <c r="AL75" s="33"/>
      <c r="AM75" s="42" t="s">
        <v>50</v>
      </c>
      <c r="AN75" s="33"/>
      <c r="AO75" s="33"/>
      <c r="AR75" s="31"/>
    </row>
    <row r="76" spans="2:44" s="1" customFormat="1" ht="11.25">
      <c r="B76" s="31"/>
      <c r="AR76" s="31"/>
    </row>
    <row r="77" spans="2:44" s="1" customFormat="1" ht="6.9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31"/>
    </row>
    <row r="81" spans="1:91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31"/>
    </row>
    <row r="82" spans="1:91" s="1" customFormat="1" ht="24.95" customHeight="1">
      <c r="B82" s="31"/>
      <c r="C82" s="20" t="s">
        <v>53</v>
      </c>
      <c r="AR82" s="31"/>
    </row>
    <row r="83" spans="1:91" s="1" customFormat="1" ht="6.95" customHeight="1">
      <c r="B83" s="31"/>
      <c r="AR83" s="31"/>
    </row>
    <row r="84" spans="1:91" s="3" customFormat="1" ht="12" customHeight="1">
      <c r="B84" s="47"/>
      <c r="C84" s="26" t="s">
        <v>13</v>
      </c>
      <c r="L84" s="3" t="str">
        <f>K5</f>
        <v>0924</v>
      </c>
      <c r="AR84" s="47"/>
    </row>
    <row r="85" spans="1:91" s="4" customFormat="1" ht="36.950000000000003" customHeight="1">
      <c r="B85" s="48"/>
      <c r="C85" s="49" t="s">
        <v>16</v>
      </c>
      <c r="L85" s="207" t="str">
        <f>K6</f>
        <v>Modernizace objektu MŠ Školní ul. Chodov -Hospodářská budova</v>
      </c>
      <c r="M85" s="208"/>
      <c r="N85" s="208"/>
      <c r="O85" s="208"/>
      <c r="P85" s="208"/>
      <c r="Q85" s="208"/>
      <c r="R85" s="208"/>
      <c r="S85" s="208"/>
      <c r="T85" s="208"/>
      <c r="U85" s="208"/>
      <c r="V85" s="208"/>
      <c r="W85" s="208"/>
      <c r="X85" s="208"/>
      <c r="Y85" s="208"/>
      <c r="Z85" s="208"/>
      <c r="AA85" s="208"/>
      <c r="AB85" s="208"/>
      <c r="AC85" s="208"/>
      <c r="AD85" s="208"/>
      <c r="AE85" s="208"/>
      <c r="AF85" s="208"/>
      <c r="AG85" s="208"/>
      <c r="AH85" s="208"/>
      <c r="AI85" s="208"/>
      <c r="AJ85" s="208"/>
      <c r="AR85" s="48"/>
    </row>
    <row r="86" spans="1:91" s="1" customFormat="1" ht="6.95" customHeight="1">
      <c r="B86" s="31"/>
      <c r="AR86" s="31"/>
    </row>
    <row r="87" spans="1:91" s="1" customFormat="1" ht="12" customHeight="1">
      <c r="B87" s="31"/>
      <c r="C87" s="26" t="s">
        <v>20</v>
      </c>
      <c r="L87" s="50" t="str">
        <f>IF(K8="","",K8)</f>
        <v xml:space="preserve"> </v>
      </c>
      <c r="AI87" s="26" t="s">
        <v>22</v>
      </c>
      <c r="AM87" s="209">
        <f>IF(AN8= "","",AN8)</f>
        <v>45719</v>
      </c>
      <c r="AN87" s="209"/>
      <c r="AR87" s="31"/>
    </row>
    <row r="88" spans="1:91" s="1" customFormat="1" ht="6.95" customHeight="1">
      <c r="B88" s="31"/>
      <c r="AR88" s="31"/>
    </row>
    <row r="89" spans="1:91" s="1" customFormat="1" ht="15.6" customHeight="1">
      <c r="B89" s="31"/>
      <c r="C89" s="26" t="s">
        <v>23</v>
      </c>
      <c r="L89" s="3" t="str">
        <f>IF(E11= "","",E11)</f>
        <v>MŠ Chodov -příspěvková organizace</v>
      </c>
      <c r="AI89" s="26" t="s">
        <v>28</v>
      </c>
      <c r="AM89" s="214" t="str">
        <f>IF(E17="","",E17)</f>
        <v>Anna Dindáková, Staré Sedlo</v>
      </c>
      <c r="AN89" s="215"/>
      <c r="AO89" s="215"/>
      <c r="AP89" s="215"/>
      <c r="AR89" s="31"/>
      <c r="AS89" s="210" t="s">
        <v>54</v>
      </c>
      <c r="AT89" s="211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15.6" customHeight="1">
      <c r="B90" s="31"/>
      <c r="C90" s="26" t="s">
        <v>27</v>
      </c>
      <c r="L90" s="3" t="str">
        <f>IF(E14= "Vyplň údaj","",E14)</f>
        <v>STASKO plus,spol. s r.o.,Rolavská 10,K.Vary</v>
      </c>
      <c r="AI90" s="26" t="s">
        <v>31</v>
      </c>
      <c r="AM90" s="214" t="str">
        <f>IF(E20="","",E20)</f>
        <v>Šimková Dita, K.Vary</v>
      </c>
      <c r="AN90" s="215"/>
      <c r="AO90" s="215"/>
      <c r="AP90" s="215"/>
      <c r="AR90" s="31"/>
      <c r="AS90" s="212"/>
      <c r="AT90" s="213"/>
      <c r="BD90" s="55"/>
    </row>
    <row r="91" spans="1:91" s="1" customFormat="1" ht="10.9" customHeight="1">
      <c r="B91" s="31"/>
      <c r="AR91" s="31"/>
      <c r="AS91" s="212"/>
      <c r="AT91" s="213"/>
      <c r="BD91" s="55"/>
    </row>
    <row r="92" spans="1:91" s="1" customFormat="1" ht="29.25" customHeight="1">
      <c r="B92" s="31"/>
      <c r="C92" s="216" t="s">
        <v>55</v>
      </c>
      <c r="D92" s="217"/>
      <c r="E92" s="217"/>
      <c r="F92" s="217"/>
      <c r="G92" s="217"/>
      <c r="H92" s="56"/>
      <c r="I92" s="218" t="s">
        <v>56</v>
      </c>
      <c r="J92" s="217"/>
      <c r="K92" s="217"/>
      <c r="L92" s="217"/>
      <c r="M92" s="217"/>
      <c r="N92" s="217"/>
      <c r="O92" s="217"/>
      <c r="P92" s="217"/>
      <c r="Q92" s="217"/>
      <c r="R92" s="217"/>
      <c r="S92" s="217"/>
      <c r="T92" s="217"/>
      <c r="U92" s="217"/>
      <c r="V92" s="217"/>
      <c r="W92" s="217"/>
      <c r="X92" s="217"/>
      <c r="Y92" s="217"/>
      <c r="Z92" s="217"/>
      <c r="AA92" s="217"/>
      <c r="AB92" s="217"/>
      <c r="AC92" s="217"/>
      <c r="AD92" s="217"/>
      <c r="AE92" s="217"/>
      <c r="AF92" s="217"/>
      <c r="AG92" s="220" t="s">
        <v>57</v>
      </c>
      <c r="AH92" s="217"/>
      <c r="AI92" s="217"/>
      <c r="AJ92" s="217"/>
      <c r="AK92" s="217"/>
      <c r="AL92" s="217"/>
      <c r="AM92" s="217"/>
      <c r="AN92" s="218" t="s">
        <v>58</v>
      </c>
      <c r="AO92" s="217"/>
      <c r="AP92" s="219"/>
      <c r="AQ92" s="57" t="s">
        <v>59</v>
      </c>
      <c r="AR92" s="31"/>
      <c r="AS92" s="58" t="s">
        <v>60</v>
      </c>
      <c r="AT92" s="59" t="s">
        <v>61</v>
      </c>
      <c r="AU92" s="59" t="s">
        <v>62</v>
      </c>
      <c r="AV92" s="59" t="s">
        <v>63</v>
      </c>
      <c r="AW92" s="59" t="s">
        <v>64</v>
      </c>
      <c r="AX92" s="59" t="s">
        <v>65</v>
      </c>
      <c r="AY92" s="59" t="s">
        <v>66</v>
      </c>
      <c r="AZ92" s="59" t="s">
        <v>67</v>
      </c>
      <c r="BA92" s="59" t="s">
        <v>68</v>
      </c>
      <c r="BB92" s="59" t="s">
        <v>69</v>
      </c>
      <c r="BC92" s="59" t="s">
        <v>70</v>
      </c>
      <c r="BD92" s="60" t="s">
        <v>71</v>
      </c>
    </row>
    <row r="93" spans="1:91" s="1" customFormat="1" ht="10.9" customHeight="1">
      <c r="B93" s="31"/>
      <c r="AR93" s="31"/>
      <c r="AS93" s="61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450000000000003" customHeight="1">
      <c r="B94" s="62"/>
      <c r="C94" s="63" t="s">
        <v>72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188">
        <f>ROUND(SUM(AG95:AG100),2)</f>
        <v>3564690.09</v>
      </c>
      <c r="AH94" s="188"/>
      <c r="AI94" s="188"/>
      <c r="AJ94" s="188"/>
      <c r="AK94" s="188"/>
      <c r="AL94" s="188"/>
      <c r="AM94" s="188"/>
      <c r="AN94" s="187">
        <f t="shared" ref="AN94:AN100" si="0">SUM(AG94,AT94)</f>
        <v>4313275.01</v>
      </c>
      <c r="AO94" s="187"/>
      <c r="AP94" s="187"/>
      <c r="AQ94" s="66" t="s">
        <v>1</v>
      </c>
      <c r="AR94" s="62"/>
      <c r="AS94" s="67">
        <f>ROUND(SUM(AS95:AS100),2)</f>
        <v>0</v>
      </c>
      <c r="AT94" s="68">
        <f t="shared" ref="AT94:AT100" si="1">ROUND(SUM(AV94:AW94),2)</f>
        <v>748584.92</v>
      </c>
      <c r="AU94" s="69">
        <f>ROUND(SUM(AU95:AU100),5)</f>
        <v>0</v>
      </c>
      <c r="AV94" s="68">
        <f>ROUND(AZ94*L29,2)</f>
        <v>748584.92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ROUND(SUM(AZ95:AZ100),2)</f>
        <v>3564690.09</v>
      </c>
      <c r="BA94" s="68">
        <f>ROUND(SUM(BA95:BA100),2)</f>
        <v>0</v>
      </c>
      <c r="BB94" s="68">
        <f>ROUND(SUM(BB95:BB100),2)</f>
        <v>0</v>
      </c>
      <c r="BC94" s="68">
        <f>ROUND(SUM(BC95:BC100),2)</f>
        <v>0</v>
      </c>
      <c r="BD94" s="70">
        <f>ROUND(SUM(BD95:BD100),2)</f>
        <v>0</v>
      </c>
      <c r="BS94" s="71" t="s">
        <v>73</v>
      </c>
      <c r="BT94" s="71" t="s">
        <v>74</v>
      </c>
      <c r="BU94" s="72" t="s">
        <v>75</v>
      </c>
      <c r="BV94" s="71" t="s">
        <v>76</v>
      </c>
      <c r="BW94" s="71" t="s">
        <v>5</v>
      </c>
      <c r="BX94" s="71" t="s">
        <v>77</v>
      </c>
      <c r="CL94" s="71" t="s">
        <v>1</v>
      </c>
    </row>
    <row r="95" spans="1:91" s="6" customFormat="1" ht="14.45" customHeight="1">
      <c r="A95" s="73" t="s">
        <v>78</v>
      </c>
      <c r="B95" s="74"/>
      <c r="C95" s="75"/>
      <c r="D95" s="189" t="s">
        <v>79</v>
      </c>
      <c r="E95" s="189"/>
      <c r="F95" s="189"/>
      <c r="G95" s="189"/>
      <c r="H95" s="189"/>
      <c r="I95" s="76"/>
      <c r="J95" s="189" t="s">
        <v>80</v>
      </c>
      <c r="K95" s="189"/>
      <c r="L95" s="189"/>
      <c r="M95" s="189"/>
      <c r="N95" s="189"/>
      <c r="O95" s="189"/>
      <c r="P95" s="189"/>
      <c r="Q95" s="189"/>
      <c r="R95" s="189"/>
      <c r="S95" s="189"/>
      <c r="T95" s="189"/>
      <c r="U95" s="189"/>
      <c r="V95" s="189"/>
      <c r="W95" s="189"/>
      <c r="X95" s="189"/>
      <c r="Y95" s="189"/>
      <c r="Z95" s="189"/>
      <c r="AA95" s="189"/>
      <c r="AB95" s="189"/>
      <c r="AC95" s="189"/>
      <c r="AD95" s="189"/>
      <c r="AE95" s="189"/>
      <c r="AF95" s="189"/>
      <c r="AG95" s="190">
        <f>'01 - Stavební část'!J30</f>
        <v>2052208.28</v>
      </c>
      <c r="AH95" s="191"/>
      <c r="AI95" s="191"/>
      <c r="AJ95" s="191"/>
      <c r="AK95" s="191"/>
      <c r="AL95" s="191"/>
      <c r="AM95" s="191"/>
      <c r="AN95" s="190">
        <f t="shared" si="0"/>
        <v>2483172.02</v>
      </c>
      <c r="AO95" s="191"/>
      <c r="AP95" s="191"/>
      <c r="AQ95" s="77" t="s">
        <v>81</v>
      </c>
      <c r="AR95" s="74"/>
      <c r="AS95" s="78">
        <v>0</v>
      </c>
      <c r="AT95" s="79">
        <f t="shared" si="1"/>
        <v>430963.74</v>
      </c>
      <c r="AU95" s="80">
        <f>'01 - Stavební část'!P131</f>
        <v>0</v>
      </c>
      <c r="AV95" s="79">
        <f>'01 - Stavební část'!J33</f>
        <v>430963.74</v>
      </c>
      <c r="AW95" s="79">
        <f>'01 - Stavební část'!J34</f>
        <v>0</v>
      </c>
      <c r="AX95" s="79">
        <f>'01 - Stavební část'!J35</f>
        <v>0</v>
      </c>
      <c r="AY95" s="79">
        <f>'01 - Stavební část'!J36</f>
        <v>0</v>
      </c>
      <c r="AZ95" s="79">
        <f>'01 - Stavební část'!F33</f>
        <v>2052208.28</v>
      </c>
      <c r="BA95" s="79">
        <f>'01 - Stavební část'!F34</f>
        <v>0</v>
      </c>
      <c r="BB95" s="79">
        <f>'01 - Stavební část'!F35</f>
        <v>0</v>
      </c>
      <c r="BC95" s="79">
        <f>'01 - Stavební část'!F36</f>
        <v>0</v>
      </c>
      <c r="BD95" s="81">
        <f>'01 - Stavební část'!F37</f>
        <v>0</v>
      </c>
      <c r="BT95" s="82" t="s">
        <v>82</v>
      </c>
      <c r="BV95" s="82" t="s">
        <v>76</v>
      </c>
      <c r="BW95" s="82" t="s">
        <v>83</v>
      </c>
      <c r="BX95" s="82" t="s">
        <v>5</v>
      </c>
      <c r="CL95" s="82" t="s">
        <v>1</v>
      </c>
      <c r="CM95" s="82" t="s">
        <v>84</v>
      </c>
    </row>
    <row r="96" spans="1:91" s="6" customFormat="1" ht="14.45" customHeight="1">
      <c r="A96" s="73" t="s">
        <v>78</v>
      </c>
      <c r="B96" s="74"/>
      <c r="C96" s="75"/>
      <c r="D96" s="189" t="s">
        <v>85</v>
      </c>
      <c r="E96" s="189"/>
      <c r="F96" s="189"/>
      <c r="G96" s="189"/>
      <c r="H96" s="189"/>
      <c r="I96" s="76"/>
      <c r="J96" s="189" t="s">
        <v>86</v>
      </c>
      <c r="K96" s="189"/>
      <c r="L96" s="189"/>
      <c r="M96" s="189"/>
      <c r="N96" s="189"/>
      <c r="O96" s="189"/>
      <c r="P96" s="189"/>
      <c r="Q96" s="189"/>
      <c r="R96" s="189"/>
      <c r="S96" s="189"/>
      <c r="T96" s="189"/>
      <c r="U96" s="189"/>
      <c r="V96" s="189"/>
      <c r="W96" s="189"/>
      <c r="X96" s="189"/>
      <c r="Y96" s="189"/>
      <c r="Z96" s="189"/>
      <c r="AA96" s="189"/>
      <c r="AB96" s="189"/>
      <c r="AC96" s="189"/>
      <c r="AD96" s="189"/>
      <c r="AE96" s="189"/>
      <c r="AF96" s="189"/>
      <c r="AG96" s="190">
        <f>'02 - Zdravotechnika'!J30</f>
        <v>300430.81</v>
      </c>
      <c r="AH96" s="191"/>
      <c r="AI96" s="191"/>
      <c r="AJ96" s="191"/>
      <c r="AK96" s="191"/>
      <c r="AL96" s="191"/>
      <c r="AM96" s="191"/>
      <c r="AN96" s="190">
        <f t="shared" si="0"/>
        <v>363521.28000000003</v>
      </c>
      <c r="AO96" s="191"/>
      <c r="AP96" s="191"/>
      <c r="AQ96" s="77" t="s">
        <v>81</v>
      </c>
      <c r="AR96" s="74"/>
      <c r="AS96" s="78">
        <v>0</v>
      </c>
      <c r="AT96" s="79">
        <f t="shared" si="1"/>
        <v>63090.47</v>
      </c>
      <c r="AU96" s="80">
        <f>'02 - Zdravotechnika'!P130</f>
        <v>0</v>
      </c>
      <c r="AV96" s="79">
        <f>'02 - Zdravotechnika'!J33</f>
        <v>63090.47</v>
      </c>
      <c r="AW96" s="79">
        <f>'02 - Zdravotechnika'!J34</f>
        <v>0</v>
      </c>
      <c r="AX96" s="79">
        <f>'02 - Zdravotechnika'!J35</f>
        <v>0</v>
      </c>
      <c r="AY96" s="79">
        <f>'02 - Zdravotechnika'!J36</f>
        <v>0</v>
      </c>
      <c r="AZ96" s="79">
        <f>'02 - Zdravotechnika'!F33</f>
        <v>300430.81</v>
      </c>
      <c r="BA96" s="79">
        <f>'02 - Zdravotechnika'!F34</f>
        <v>0</v>
      </c>
      <c r="BB96" s="79">
        <f>'02 - Zdravotechnika'!F35</f>
        <v>0</v>
      </c>
      <c r="BC96" s="79">
        <f>'02 - Zdravotechnika'!F36</f>
        <v>0</v>
      </c>
      <c r="BD96" s="81">
        <f>'02 - Zdravotechnika'!F37</f>
        <v>0</v>
      </c>
      <c r="BT96" s="82" t="s">
        <v>82</v>
      </c>
      <c r="BV96" s="82" t="s">
        <v>76</v>
      </c>
      <c r="BW96" s="82" t="s">
        <v>87</v>
      </c>
      <c r="BX96" s="82" t="s">
        <v>5</v>
      </c>
      <c r="CL96" s="82" t="s">
        <v>1</v>
      </c>
      <c r="CM96" s="82" t="s">
        <v>84</v>
      </c>
    </row>
    <row r="97" spans="1:91" s="6" customFormat="1" ht="14.45" customHeight="1">
      <c r="A97" s="73" t="s">
        <v>78</v>
      </c>
      <c r="B97" s="74"/>
      <c r="C97" s="75"/>
      <c r="D97" s="189" t="s">
        <v>88</v>
      </c>
      <c r="E97" s="189"/>
      <c r="F97" s="189"/>
      <c r="G97" s="189"/>
      <c r="H97" s="189"/>
      <c r="I97" s="76"/>
      <c r="J97" s="189" t="s">
        <v>89</v>
      </c>
      <c r="K97" s="189"/>
      <c r="L97" s="189"/>
      <c r="M97" s="189"/>
      <c r="N97" s="189"/>
      <c r="O97" s="189"/>
      <c r="P97" s="189"/>
      <c r="Q97" s="189"/>
      <c r="R97" s="189"/>
      <c r="S97" s="189"/>
      <c r="T97" s="189"/>
      <c r="U97" s="189"/>
      <c r="V97" s="189"/>
      <c r="W97" s="189"/>
      <c r="X97" s="189"/>
      <c r="Y97" s="189"/>
      <c r="Z97" s="189"/>
      <c r="AA97" s="189"/>
      <c r="AB97" s="189"/>
      <c r="AC97" s="189"/>
      <c r="AD97" s="189"/>
      <c r="AE97" s="189"/>
      <c r="AF97" s="189"/>
      <c r="AG97" s="190">
        <f>'03 - Vytápění'!J30</f>
        <v>335817</v>
      </c>
      <c r="AH97" s="191"/>
      <c r="AI97" s="191"/>
      <c r="AJ97" s="191"/>
      <c r="AK97" s="191"/>
      <c r="AL97" s="191"/>
      <c r="AM97" s="191"/>
      <c r="AN97" s="190">
        <f t="shared" si="0"/>
        <v>406338.57</v>
      </c>
      <c r="AO97" s="191"/>
      <c r="AP97" s="191"/>
      <c r="AQ97" s="77" t="s">
        <v>81</v>
      </c>
      <c r="AR97" s="74"/>
      <c r="AS97" s="78">
        <v>0</v>
      </c>
      <c r="AT97" s="79">
        <f t="shared" si="1"/>
        <v>70521.570000000007</v>
      </c>
      <c r="AU97" s="80">
        <f>'03 - Vytápění'!P122</f>
        <v>0</v>
      </c>
      <c r="AV97" s="79">
        <f>'03 - Vytápění'!J33</f>
        <v>70521.570000000007</v>
      </c>
      <c r="AW97" s="79">
        <f>'03 - Vytápění'!J34</f>
        <v>0</v>
      </c>
      <c r="AX97" s="79">
        <f>'03 - Vytápění'!J35</f>
        <v>0</v>
      </c>
      <c r="AY97" s="79">
        <f>'03 - Vytápění'!J36</f>
        <v>0</v>
      </c>
      <c r="AZ97" s="79">
        <f>'03 - Vytápění'!F33</f>
        <v>335817</v>
      </c>
      <c r="BA97" s="79">
        <f>'03 - Vytápění'!F34</f>
        <v>0</v>
      </c>
      <c r="BB97" s="79">
        <f>'03 - Vytápění'!F35</f>
        <v>0</v>
      </c>
      <c r="BC97" s="79">
        <f>'03 - Vytápění'!F36</f>
        <v>0</v>
      </c>
      <c r="BD97" s="81">
        <f>'03 - Vytápění'!F37</f>
        <v>0</v>
      </c>
      <c r="BT97" s="82" t="s">
        <v>82</v>
      </c>
      <c r="BV97" s="82" t="s">
        <v>76</v>
      </c>
      <c r="BW97" s="82" t="s">
        <v>90</v>
      </c>
      <c r="BX97" s="82" t="s">
        <v>5</v>
      </c>
      <c r="CL97" s="82" t="s">
        <v>1</v>
      </c>
      <c r="CM97" s="82" t="s">
        <v>84</v>
      </c>
    </row>
    <row r="98" spans="1:91" s="6" customFormat="1" ht="14.45" customHeight="1">
      <c r="A98" s="73" t="s">
        <v>78</v>
      </c>
      <c r="B98" s="74"/>
      <c r="C98" s="75"/>
      <c r="D98" s="189" t="s">
        <v>91</v>
      </c>
      <c r="E98" s="189"/>
      <c r="F98" s="189"/>
      <c r="G98" s="189"/>
      <c r="H98" s="189"/>
      <c r="I98" s="76"/>
      <c r="J98" s="189" t="s">
        <v>92</v>
      </c>
      <c r="K98" s="189"/>
      <c r="L98" s="189"/>
      <c r="M98" s="189"/>
      <c r="N98" s="189"/>
      <c r="O98" s="189"/>
      <c r="P98" s="189"/>
      <c r="Q98" s="189"/>
      <c r="R98" s="189"/>
      <c r="S98" s="189"/>
      <c r="T98" s="189"/>
      <c r="U98" s="189"/>
      <c r="V98" s="189"/>
      <c r="W98" s="189"/>
      <c r="X98" s="189"/>
      <c r="Y98" s="189"/>
      <c r="Z98" s="189"/>
      <c r="AA98" s="189"/>
      <c r="AB98" s="189"/>
      <c r="AC98" s="189"/>
      <c r="AD98" s="189"/>
      <c r="AE98" s="189"/>
      <c r="AF98" s="189"/>
      <c r="AG98" s="190">
        <f>'04 - Silnoproud'!J30</f>
        <v>596072</v>
      </c>
      <c r="AH98" s="191"/>
      <c r="AI98" s="191"/>
      <c r="AJ98" s="191"/>
      <c r="AK98" s="191"/>
      <c r="AL98" s="191"/>
      <c r="AM98" s="191"/>
      <c r="AN98" s="190">
        <f t="shared" si="0"/>
        <v>721247.12</v>
      </c>
      <c r="AO98" s="191"/>
      <c r="AP98" s="191"/>
      <c r="AQ98" s="77" t="s">
        <v>81</v>
      </c>
      <c r="AR98" s="74"/>
      <c r="AS98" s="78">
        <v>0</v>
      </c>
      <c r="AT98" s="79">
        <f t="shared" si="1"/>
        <v>125175.12</v>
      </c>
      <c r="AU98" s="80">
        <f>'04 - Silnoproud'!P120</f>
        <v>0</v>
      </c>
      <c r="AV98" s="79">
        <f>'04 - Silnoproud'!J33</f>
        <v>125175.12</v>
      </c>
      <c r="AW98" s="79">
        <f>'04 - Silnoproud'!J34</f>
        <v>0</v>
      </c>
      <c r="AX98" s="79">
        <f>'04 - Silnoproud'!J35</f>
        <v>0</v>
      </c>
      <c r="AY98" s="79">
        <f>'04 - Silnoproud'!J36</f>
        <v>0</v>
      </c>
      <c r="AZ98" s="79">
        <f>'04 - Silnoproud'!F33</f>
        <v>596072</v>
      </c>
      <c r="BA98" s="79">
        <f>'04 - Silnoproud'!F34</f>
        <v>0</v>
      </c>
      <c r="BB98" s="79">
        <f>'04 - Silnoproud'!F35</f>
        <v>0</v>
      </c>
      <c r="BC98" s="79">
        <f>'04 - Silnoproud'!F36</f>
        <v>0</v>
      </c>
      <c r="BD98" s="81">
        <f>'04 - Silnoproud'!F37</f>
        <v>0</v>
      </c>
      <c r="BT98" s="82" t="s">
        <v>82</v>
      </c>
      <c r="BV98" s="82" t="s">
        <v>76</v>
      </c>
      <c r="BW98" s="82" t="s">
        <v>93</v>
      </c>
      <c r="BX98" s="82" t="s">
        <v>5</v>
      </c>
      <c r="CL98" s="82" t="s">
        <v>1</v>
      </c>
      <c r="CM98" s="82" t="s">
        <v>84</v>
      </c>
    </row>
    <row r="99" spans="1:91" s="6" customFormat="1" ht="14.45" customHeight="1">
      <c r="A99" s="73" t="s">
        <v>78</v>
      </c>
      <c r="B99" s="74"/>
      <c r="C99" s="75"/>
      <c r="D99" s="189" t="s">
        <v>94</v>
      </c>
      <c r="E99" s="189"/>
      <c r="F99" s="189"/>
      <c r="G99" s="189"/>
      <c r="H99" s="189"/>
      <c r="I99" s="76"/>
      <c r="J99" s="189" t="s">
        <v>95</v>
      </c>
      <c r="K99" s="189"/>
      <c r="L99" s="189"/>
      <c r="M99" s="189"/>
      <c r="N99" s="189"/>
      <c r="O99" s="189"/>
      <c r="P99" s="189"/>
      <c r="Q99" s="189"/>
      <c r="R99" s="189"/>
      <c r="S99" s="189"/>
      <c r="T99" s="189"/>
      <c r="U99" s="189"/>
      <c r="V99" s="189"/>
      <c r="W99" s="189"/>
      <c r="X99" s="189"/>
      <c r="Y99" s="189"/>
      <c r="Z99" s="189"/>
      <c r="AA99" s="189"/>
      <c r="AB99" s="189"/>
      <c r="AC99" s="189"/>
      <c r="AD99" s="189"/>
      <c r="AE99" s="189"/>
      <c r="AF99" s="189"/>
      <c r="AG99" s="190">
        <f>'05 - Vzduchotechnika'!J30</f>
        <v>119162</v>
      </c>
      <c r="AH99" s="191"/>
      <c r="AI99" s="191"/>
      <c r="AJ99" s="191"/>
      <c r="AK99" s="191"/>
      <c r="AL99" s="191"/>
      <c r="AM99" s="191"/>
      <c r="AN99" s="190">
        <f t="shared" si="0"/>
        <v>144186.01999999999</v>
      </c>
      <c r="AO99" s="191"/>
      <c r="AP99" s="191"/>
      <c r="AQ99" s="77" t="s">
        <v>81</v>
      </c>
      <c r="AR99" s="74"/>
      <c r="AS99" s="78">
        <v>0</v>
      </c>
      <c r="AT99" s="79">
        <f t="shared" si="1"/>
        <v>25024.02</v>
      </c>
      <c r="AU99" s="80">
        <f>'05 - Vzduchotechnika'!P122</f>
        <v>0</v>
      </c>
      <c r="AV99" s="79">
        <f>'05 - Vzduchotechnika'!J33</f>
        <v>25024.02</v>
      </c>
      <c r="AW99" s="79">
        <f>'05 - Vzduchotechnika'!J34</f>
        <v>0</v>
      </c>
      <c r="AX99" s="79">
        <f>'05 - Vzduchotechnika'!J35</f>
        <v>0</v>
      </c>
      <c r="AY99" s="79">
        <f>'05 - Vzduchotechnika'!J36</f>
        <v>0</v>
      </c>
      <c r="AZ99" s="79">
        <f>'05 - Vzduchotechnika'!F33</f>
        <v>119162</v>
      </c>
      <c r="BA99" s="79">
        <f>'05 - Vzduchotechnika'!F34</f>
        <v>0</v>
      </c>
      <c r="BB99" s="79">
        <f>'05 - Vzduchotechnika'!F35</f>
        <v>0</v>
      </c>
      <c r="BC99" s="79">
        <f>'05 - Vzduchotechnika'!F36</f>
        <v>0</v>
      </c>
      <c r="BD99" s="81">
        <f>'05 - Vzduchotechnika'!F37</f>
        <v>0</v>
      </c>
      <c r="BT99" s="82" t="s">
        <v>82</v>
      </c>
      <c r="BV99" s="82" t="s">
        <v>76</v>
      </c>
      <c r="BW99" s="82" t="s">
        <v>96</v>
      </c>
      <c r="BX99" s="82" t="s">
        <v>5</v>
      </c>
      <c r="CL99" s="82" t="s">
        <v>1</v>
      </c>
      <c r="CM99" s="82" t="s">
        <v>84</v>
      </c>
    </row>
    <row r="100" spans="1:91" s="6" customFormat="1" ht="14.45" customHeight="1">
      <c r="A100" s="73" t="s">
        <v>78</v>
      </c>
      <c r="B100" s="74"/>
      <c r="C100" s="75"/>
      <c r="D100" s="189" t="s">
        <v>97</v>
      </c>
      <c r="E100" s="189"/>
      <c r="F100" s="189"/>
      <c r="G100" s="189"/>
      <c r="H100" s="189"/>
      <c r="I100" s="76"/>
      <c r="J100" s="189" t="s">
        <v>98</v>
      </c>
      <c r="K100" s="189"/>
      <c r="L100" s="189"/>
      <c r="M100" s="189"/>
      <c r="N100" s="189"/>
      <c r="O100" s="189"/>
      <c r="P100" s="189"/>
      <c r="Q100" s="189"/>
      <c r="R100" s="189"/>
      <c r="S100" s="189"/>
      <c r="T100" s="189"/>
      <c r="U100" s="189"/>
      <c r="V100" s="189"/>
      <c r="W100" s="189"/>
      <c r="X100" s="189"/>
      <c r="Y100" s="189"/>
      <c r="Z100" s="189"/>
      <c r="AA100" s="189"/>
      <c r="AB100" s="189"/>
      <c r="AC100" s="189"/>
      <c r="AD100" s="189"/>
      <c r="AE100" s="189"/>
      <c r="AF100" s="189"/>
      <c r="AG100" s="190">
        <f>'06 - Vedlejší rozpočtové ...'!J30</f>
        <v>161000</v>
      </c>
      <c r="AH100" s="191"/>
      <c r="AI100" s="191"/>
      <c r="AJ100" s="191"/>
      <c r="AK100" s="191"/>
      <c r="AL100" s="191"/>
      <c r="AM100" s="191"/>
      <c r="AN100" s="190">
        <f t="shared" si="0"/>
        <v>194810</v>
      </c>
      <c r="AO100" s="191"/>
      <c r="AP100" s="191"/>
      <c r="AQ100" s="77" t="s">
        <v>81</v>
      </c>
      <c r="AR100" s="74"/>
      <c r="AS100" s="83">
        <v>0</v>
      </c>
      <c r="AT100" s="84">
        <f t="shared" si="1"/>
        <v>33810</v>
      </c>
      <c r="AU100" s="85">
        <f>'06 - Vedlejší rozpočtové ...'!P120</f>
        <v>0</v>
      </c>
      <c r="AV100" s="84">
        <f>'06 - Vedlejší rozpočtové ...'!J33</f>
        <v>33810</v>
      </c>
      <c r="AW100" s="84">
        <f>'06 - Vedlejší rozpočtové ...'!J34</f>
        <v>0</v>
      </c>
      <c r="AX100" s="84">
        <f>'06 - Vedlejší rozpočtové ...'!J35</f>
        <v>0</v>
      </c>
      <c r="AY100" s="84">
        <f>'06 - Vedlejší rozpočtové ...'!J36</f>
        <v>0</v>
      </c>
      <c r="AZ100" s="84">
        <f>'06 - Vedlejší rozpočtové ...'!F33</f>
        <v>161000</v>
      </c>
      <c r="BA100" s="84">
        <f>'06 - Vedlejší rozpočtové ...'!F34</f>
        <v>0</v>
      </c>
      <c r="BB100" s="84">
        <f>'06 - Vedlejší rozpočtové ...'!F35</f>
        <v>0</v>
      </c>
      <c r="BC100" s="84">
        <f>'06 - Vedlejší rozpočtové ...'!F36</f>
        <v>0</v>
      </c>
      <c r="BD100" s="86">
        <f>'06 - Vedlejší rozpočtové ...'!F37</f>
        <v>0</v>
      </c>
      <c r="BT100" s="82" t="s">
        <v>82</v>
      </c>
      <c r="BV100" s="82" t="s">
        <v>76</v>
      </c>
      <c r="BW100" s="82" t="s">
        <v>99</v>
      </c>
      <c r="BX100" s="82" t="s">
        <v>5</v>
      </c>
      <c r="CL100" s="82" t="s">
        <v>1</v>
      </c>
      <c r="CM100" s="82" t="s">
        <v>84</v>
      </c>
    </row>
    <row r="101" spans="1:91" s="1" customFormat="1" ht="30" customHeight="1">
      <c r="B101" s="31"/>
      <c r="AR101" s="31"/>
    </row>
    <row r="102" spans="1:91" s="1" customFormat="1" ht="6.95" customHeight="1">
      <c r="B102" s="43"/>
      <c r="C102" s="44"/>
      <c r="D102" s="44"/>
      <c r="E102" s="44"/>
      <c r="F102" s="44"/>
      <c r="G102" s="44"/>
      <c r="H102" s="44"/>
      <c r="I102" s="44"/>
      <c r="J102" s="44"/>
      <c r="K102" s="44"/>
      <c r="L102" s="44"/>
      <c r="M102" s="44"/>
      <c r="N102" s="44"/>
      <c r="O102" s="44"/>
      <c r="P102" s="44"/>
      <c r="Q102" s="44"/>
      <c r="R102" s="44"/>
      <c r="S102" s="44"/>
      <c r="T102" s="44"/>
      <c r="U102" s="44"/>
      <c r="V102" s="44"/>
      <c r="W102" s="44"/>
      <c r="X102" s="44"/>
      <c r="Y102" s="44"/>
      <c r="Z102" s="44"/>
      <c r="AA102" s="44"/>
      <c r="AB102" s="44"/>
      <c r="AC102" s="44"/>
      <c r="AD102" s="44"/>
      <c r="AE102" s="44"/>
      <c r="AF102" s="44"/>
      <c r="AG102" s="44"/>
      <c r="AH102" s="44"/>
      <c r="AI102" s="44"/>
      <c r="AJ102" s="44"/>
      <c r="AK102" s="44"/>
      <c r="AL102" s="44"/>
      <c r="AM102" s="44"/>
      <c r="AN102" s="44"/>
      <c r="AO102" s="44"/>
      <c r="AP102" s="44"/>
      <c r="AQ102" s="44"/>
      <c r="AR102" s="31"/>
    </row>
  </sheetData>
  <sheetProtection password="CC35" sheet="1" objects="1" scenarios="1" formatColumns="0" formatRows="0"/>
  <mergeCells count="62">
    <mergeCell ref="AR2:BE2"/>
    <mergeCell ref="AM87:AN87"/>
    <mergeCell ref="AS89:AT91"/>
    <mergeCell ref="AM89:AP89"/>
    <mergeCell ref="AM90:AP90"/>
    <mergeCell ref="C92:G92"/>
    <mergeCell ref="I92:AF92"/>
    <mergeCell ref="AN92:AP92"/>
    <mergeCell ref="AG92:AM92"/>
    <mergeCell ref="AK30:AO30"/>
    <mergeCell ref="W30:AE30"/>
    <mergeCell ref="L30:P30"/>
    <mergeCell ref="L31:P31"/>
    <mergeCell ref="L85:AJ85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D100:H100"/>
    <mergeCell ref="AN100:AP100"/>
    <mergeCell ref="AG100:AM100"/>
    <mergeCell ref="J100:AF100"/>
    <mergeCell ref="BE5:BE34"/>
    <mergeCell ref="K5:AJ5"/>
    <mergeCell ref="K6:AJ6"/>
    <mergeCell ref="E14:AJ14"/>
    <mergeCell ref="E23:AN23"/>
    <mergeCell ref="AK26:AO26"/>
    <mergeCell ref="AK28:AO28"/>
    <mergeCell ref="W28:AE28"/>
    <mergeCell ref="L28:P28"/>
    <mergeCell ref="AK29:AO29"/>
    <mergeCell ref="L29:P29"/>
    <mergeCell ref="W29:AE29"/>
    <mergeCell ref="D98:H98"/>
    <mergeCell ref="J98:AF98"/>
    <mergeCell ref="AN98:AP98"/>
    <mergeCell ref="AG98:AM98"/>
    <mergeCell ref="J99:AF99"/>
    <mergeCell ref="AG99:AM99"/>
    <mergeCell ref="AN99:AP99"/>
    <mergeCell ref="D99:H99"/>
    <mergeCell ref="J96:AF96"/>
    <mergeCell ref="AN96:AP96"/>
    <mergeCell ref="D96:H96"/>
    <mergeCell ref="AG96:AM96"/>
    <mergeCell ref="AG97:AM97"/>
    <mergeCell ref="AN97:AP97"/>
    <mergeCell ref="D97:H97"/>
    <mergeCell ref="J97:AF97"/>
    <mergeCell ref="AN94:AP94"/>
    <mergeCell ref="AG94:AM94"/>
    <mergeCell ref="D95:H95"/>
    <mergeCell ref="AN95:AP95"/>
    <mergeCell ref="J95:AF95"/>
    <mergeCell ref="AG95:AM95"/>
  </mergeCells>
  <hyperlinks>
    <hyperlink ref="A95" location="'01 - Stavební část'!C2" display="/" xr:uid="{00000000-0004-0000-0000-000000000000}"/>
    <hyperlink ref="A96" location="'02 - Zdravotechnika'!C2" display="/" xr:uid="{00000000-0004-0000-0000-000001000000}"/>
    <hyperlink ref="A97" location="'03 - Vytápění'!C2" display="/" xr:uid="{00000000-0004-0000-0000-000002000000}"/>
    <hyperlink ref="A98" location="'04 - Silnoproud'!C2" display="/" xr:uid="{00000000-0004-0000-0000-000003000000}"/>
    <hyperlink ref="A99" location="'05 - Vzduchotechnika'!C2" display="/" xr:uid="{00000000-0004-0000-0000-000004000000}"/>
    <hyperlink ref="A100" location="'06 - Vedlejší rozpočtové ...'!C2" display="/" xr:uid="{00000000-0004-0000-0000-000005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405"/>
  <sheetViews>
    <sheetView showGridLines="0" topLeftCell="A397" workbookViewId="0"/>
  </sheetViews>
  <sheetFormatPr defaultRowHeight="15"/>
  <cols>
    <col min="1" max="1" width="8.83203125" customWidth="1"/>
    <col min="2" max="2" width="1.1640625" customWidth="1"/>
    <col min="3" max="4" width="4.5" customWidth="1"/>
    <col min="5" max="5" width="18.33203125" customWidth="1"/>
    <col min="6" max="6" width="108" customWidth="1"/>
    <col min="7" max="7" width="8" customWidth="1"/>
    <col min="8" max="8" width="15" customWidth="1"/>
    <col min="9" max="9" width="16.83203125" customWidth="1"/>
    <col min="10" max="10" width="23.83203125" customWidth="1"/>
    <col min="11" max="11" width="23.83203125" hidden="1" customWidth="1"/>
    <col min="12" max="12" width="10" customWidth="1"/>
    <col min="13" max="13" width="11.5" hidden="1" customWidth="1"/>
    <col min="14" max="14" width="9.1640625" hidden="1"/>
    <col min="15" max="20" width="15.1640625" hidden="1" customWidth="1"/>
    <col min="21" max="21" width="17.5" hidden="1" customWidth="1"/>
    <col min="22" max="22" width="13.1640625" customWidth="1"/>
    <col min="23" max="23" width="17.5" customWidth="1"/>
    <col min="24" max="24" width="13.1640625" customWidth="1"/>
    <col min="25" max="25" width="16" customWidth="1"/>
    <col min="26" max="26" width="11.6640625" customWidth="1"/>
    <col min="27" max="27" width="16" customWidth="1"/>
    <col min="28" max="28" width="17.5" customWidth="1"/>
    <col min="29" max="29" width="11.6640625" customWidth="1"/>
    <col min="30" max="30" width="16" customWidth="1"/>
    <col min="31" max="31" width="17.5" customWidth="1"/>
    <col min="44" max="65" width="9.1640625" hidden="1"/>
  </cols>
  <sheetData>
    <row r="2" spans="2:46" ht="36.950000000000003" customHeight="1">
      <c r="L2" s="196"/>
      <c r="M2" s="196"/>
      <c r="N2" s="196"/>
      <c r="O2" s="196"/>
      <c r="P2" s="196"/>
      <c r="Q2" s="196"/>
      <c r="R2" s="196"/>
      <c r="S2" s="196"/>
      <c r="T2" s="196"/>
      <c r="U2" s="196"/>
      <c r="V2" s="196"/>
      <c r="AT2" s="16" t="s">
        <v>83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84</v>
      </c>
    </row>
    <row r="4" spans="2:46" ht="24.95" customHeight="1">
      <c r="B4" s="19"/>
      <c r="D4" s="20" t="s">
        <v>100</v>
      </c>
      <c r="L4" s="19"/>
      <c r="M4" s="87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4.45" customHeight="1">
      <c r="B7" s="19"/>
      <c r="E7" s="225" t="str">
        <f>'Rekapitulace stavby'!K6</f>
        <v>Modernizace objektu MŠ Školní ul. Chodov -Hospodářská budova</v>
      </c>
      <c r="F7" s="226"/>
      <c r="G7" s="226"/>
      <c r="H7" s="226"/>
      <c r="L7" s="19"/>
    </row>
    <row r="8" spans="2:46" s="1" customFormat="1" ht="12" customHeight="1">
      <c r="B8" s="31"/>
      <c r="D8" s="26" t="s">
        <v>101</v>
      </c>
      <c r="L8" s="31"/>
    </row>
    <row r="9" spans="2:46" s="1" customFormat="1" ht="15.6" customHeight="1">
      <c r="B9" s="31"/>
      <c r="E9" s="207" t="s">
        <v>102</v>
      </c>
      <c r="F9" s="227"/>
      <c r="G9" s="227"/>
      <c r="H9" s="227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21</v>
      </c>
      <c r="I12" s="26" t="s">
        <v>22</v>
      </c>
      <c r="J12" s="51">
        <f>'Rekapitulace stavby'!AN8</f>
        <v>45719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23</v>
      </c>
      <c r="I14" s="26" t="s">
        <v>24</v>
      </c>
      <c r="J14" s="24" t="s">
        <v>1</v>
      </c>
      <c r="L14" s="31"/>
    </row>
    <row r="15" spans="2:46" s="1" customFormat="1" ht="18" customHeight="1">
      <c r="B15" s="31"/>
      <c r="E15" s="24" t="s">
        <v>25</v>
      </c>
      <c r="I15" s="26" t="s">
        <v>26</v>
      </c>
      <c r="J15" s="24" t="s">
        <v>1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27</v>
      </c>
      <c r="I17" s="26" t="s">
        <v>24</v>
      </c>
      <c r="J17" s="27" t="str">
        <f>'Rekapitulace stavby'!AN13</f>
        <v>14707551</v>
      </c>
      <c r="L17" s="31"/>
    </row>
    <row r="18" spans="2:12" s="1" customFormat="1" ht="18" customHeight="1">
      <c r="B18" s="31"/>
      <c r="E18" s="228" t="str">
        <f>'Rekapitulace stavby'!E14</f>
        <v>STASKO plus,spol. s r.o.,Rolavská 10,K.Vary</v>
      </c>
      <c r="F18" s="195"/>
      <c r="G18" s="195"/>
      <c r="H18" s="195"/>
      <c r="I18" s="26" t="s">
        <v>26</v>
      </c>
      <c r="J18" s="27" t="str">
        <f>'Rekapitulace stavby'!AN14</f>
        <v>CZ14707551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28</v>
      </c>
      <c r="I20" s="26" t="s">
        <v>24</v>
      </c>
      <c r="J20" s="24" t="s">
        <v>1</v>
      </c>
      <c r="L20" s="31"/>
    </row>
    <row r="21" spans="2:12" s="1" customFormat="1" ht="18" customHeight="1">
      <c r="B21" s="31"/>
      <c r="E21" s="24" t="s">
        <v>29</v>
      </c>
      <c r="I21" s="26" t="s">
        <v>26</v>
      </c>
      <c r="J21" s="24" t="s">
        <v>1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31</v>
      </c>
      <c r="I23" s="26" t="s">
        <v>24</v>
      </c>
      <c r="J23" s="24" t="s">
        <v>1</v>
      </c>
      <c r="L23" s="31"/>
    </row>
    <row r="24" spans="2:12" s="1" customFormat="1" ht="18" customHeight="1">
      <c r="B24" s="31"/>
      <c r="E24" s="24" t="s">
        <v>32</v>
      </c>
      <c r="I24" s="26" t="s">
        <v>26</v>
      </c>
      <c r="J24" s="24" t="s">
        <v>1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33</v>
      </c>
      <c r="L26" s="31"/>
    </row>
    <row r="27" spans="2:12" s="7" customFormat="1" ht="14.45" customHeight="1">
      <c r="B27" s="88"/>
      <c r="E27" s="200" t="s">
        <v>1</v>
      </c>
      <c r="F27" s="200"/>
      <c r="G27" s="200"/>
      <c r="H27" s="200"/>
      <c r="L27" s="88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89" t="s">
        <v>34</v>
      </c>
      <c r="J30" s="65">
        <f>ROUND(J131, 2)</f>
        <v>2052208.28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36</v>
      </c>
      <c r="I32" s="34" t="s">
        <v>35</v>
      </c>
      <c r="J32" s="34" t="s">
        <v>37</v>
      </c>
      <c r="L32" s="31"/>
    </row>
    <row r="33" spans="2:12" s="1" customFormat="1" ht="14.45" customHeight="1">
      <c r="B33" s="31"/>
      <c r="D33" s="54" t="s">
        <v>38</v>
      </c>
      <c r="E33" s="26" t="s">
        <v>39</v>
      </c>
      <c r="F33" s="90">
        <f>ROUND((SUM(BE131:BE404)),  2)</f>
        <v>2052208.28</v>
      </c>
      <c r="I33" s="91">
        <v>0.21</v>
      </c>
      <c r="J33" s="90">
        <f>ROUND(((SUM(BE131:BE404))*I33),  2)</f>
        <v>430963.74</v>
      </c>
      <c r="L33" s="31"/>
    </row>
    <row r="34" spans="2:12" s="1" customFormat="1" ht="14.45" customHeight="1">
      <c r="B34" s="31"/>
      <c r="E34" s="26" t="s">
        <v>40</v>
      </c>
      <c r="F34" s="90">
        <f>ROUND((SUM(BF131:BF404)),  2)</f>
        <v>0</v>
      </c>
      <c r="I34" s="91">
        <v>0.12</v>
      </c>
      <c r="J34" s="90">
        <f>ROUND(((SUM(BF131:BF404))*I34),  2)</f>
        <v>0</v>
      </c>
      <c r="L34" s="31"/>
    </row>
    <row r="35" spans="2:12" s="1" customFormat="1" ht="14.45" hidden="1" customHeight="1">
      <c r="B35" s="31"/>
      <c r="E35" s="26" t="s">
        <v>41</v>
      </c>
      <c r="F35" s="90">
        <f>ROUND((SUM(BG131:BG404)),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42</v>
      </c>
      <c r="F36" s="90">
        <f>ROUND((SUM(BH131:BH404)),  2)</f>
        <v>0</v>
      </c>
      <c r="I36" s="91">
        <v>0.12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43</v>
      </c>
      <c r="F37" s="90">
        <f>ROUND((SUM(BI131:BI404)),  2)</f>
        <v>0</v>
      </c>
      <c r="I37" s="91">
        <v>0</v>
      </c>
      <c r="J37" s="90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2"/>
      <c r="D39" s="93" t="s">
        <v>44</v>
      </c>
      <c r="E39" s="56"/>
      <c r="F39" s="56"/>
      <c r="G39" s="94" t="s">
        <v>45</v>
      </c>
      <c r="H39" s="95" t="s">
        <v>46</v>
      </c>
      <c r="I39" s="56"/>
      <c r="J39" s="96">
        <f>SUM(J30:J37)</f>
        <v>2483172.02</v>
      </c>
      <c r="K39" s="97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2" t="s">
        <v>49</v>
      </c>
      <c r="E61" s="33"/>
      <c r="F61" s="98" t="s">
        <v>50</v>
      </c>
      <c r="G61" s="42" t="s">
        <v>49</v>
      </c>
      <c r="H61" s="33"/>
      <c r="I61" s="33"/>
      <c r="J61" s="99" t="s">
        <v>50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0" t="s">
        <v>51</v>
      </c>
      <c r="E65" s="41"/>
      <c r="F65" s="41"/>
      <c r="G65" s="40" t="s">
        <v>52</v>
      </c>
      <c r="H65" s="41"/>
      <c r="I65" s="41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2" t="s">
        <v>49</v>
      </c>
      <c r="E76" s="33"/>
      <c r="F76" s="98" t="s">
        <v>50</v>
      </c>
      <c r="G76" s="42" t="s">
        <v>49</v>
      </c>
      <c r="H76" s="33"/>
      <c r="I76" s="33"/>
      <c r="J76" s="99" t="s">
        <v>50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103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4.45" customHeight="1">
      <c r="B85" s="31"/>
      <c r="E85" s="225" t="str">
        <f>E7</f>
        <v>Modernizace objektu MŠ Školní ul. Chodov -Hospodářská budova</v>
      </c>
      <c r="F85" s="226"/>
      <c r="G85" s="226"/>
      <c r="H85" s="226"/>
      <c r="L85" s="31"/>
    </row>
    <row r="86" spans="2:47" s="1" customFormat="1" ht="12" customHeight="1">
      <c r="B86" s="31"/>
      <c r="C86" s="26" t="s">
        <v>101</v>
      </c>
      <c r="L86" s="31"/>
    </row>
    <row r="87" spans="2:47" s="1" customFormat="1" ht="15.6" customHeight="1">
      <c r="B87" s="31"/>
      <c r="E87" s="207" t="str">
        <f>E9</f>
        <v>01 - Stavební část</v>
      </c>
      <c r="F87" s="227"/>
      <c r="G87" s="227"/>
      <c r="H87" s="227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 xml:space="preserve"> </v>
      </c>
      <c r="I89" s="26" t="s">
        <v>22</v>
      </c>
      <c r="J89" s="51">
        <f>IF(J12="","",J12)</f>
        <v>45719</v>
      </c>
      <c r="L89" s="31"/>
    </row>
    <row r="90" spans="2:47" s="1" customFormat="1" ht="6.95" customHeight="1">
      <c r="B90" s="31"/>
      <c r="L90" s="31"/>
    </row>
    <row r="91" spans="2:47" s="1" customFormat="1" ht="26.45" customHeight="1">
      <c r="B91" s="31"/>
      <c r="C91" s="26" t="s">
        <v>23</v>
      </c>
      <c r="F91" s="24" t="str">
        <f>E15</f>
        <v>MŠ Chodov -příspěvková organizace</v>
      </c>
      <c r="I91" s="26" t="s">
        <v>28</v>
      </c>
      <c r="J91" s="29" t="str">
        <f>E21</f>
        <v>Anna Dindáková, Staré Sedlo</v>
      </c>
      <c r="L91" s="31"/>
    </row>
    <row r="92" spans="2:47" s="1" customFormat="1" ht="15.6" customHeight="1">
      <c r="B92" s="31"/>
      <c r="C92" s="26" t="s">
        <v>27</v>
      </c>
      <c r="F92" s="24" t="str">
        <f>IF(E18="","",E18)</f>
        <v>STASKO plus,spol. s r.o.,Rolavská 10,K.Vary</v>
      </c>
      <c r="I92" s="26" t="s">
        <v>31</v>
      </c>
      <c r="J92" s="29" t="str">
        <f>E24</f>
        <v>Šimková Dita, K.Vary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104</v>
      </c>
      <c r="D94" s="92"/>
      <c r="E94" s="92"/>
      <c r="F94" s="92"/>
      <c r="G94" s="92"/>
      <c r="H94" s="92"/>
      <c r="I94" s="92"/>
      <c r="J94" s="101" t="s">
        <v>105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2" t="s">
        <v>106</v>
      </c>
      <c r="J96" s="65">
        <f>J131</f>
        <v>2052208.28</v>
      </c>
      <c r="L96" s="31"/>
      <c r="AU96" s="16" t="s">
        <v>107</v>
      </c>
    </row>
    <row r="97" spans="2:12" s="8" customFormat="1" ht="24.95" customHeight="1">
      <c r="B97" s="103"/>
      <c r="D97" s="104" t="s">
        <v>108</v>
      </c>
      <c r="E97" s="105"/>
      <c r="F97" s="105"/>
      <c r="G97" s="105"/>
      <c r="H97" s="105"/>
      <c r="I97" s="105"/>
      <c r="J97" s="106">
        <f>J132</f>
        <v>812100.59000000008</v>
      </c>
      <c r="L97" s="103"/>
    </row>
    <row r="98" spans="2:12" s="9" customFormat="1" ht="19.899999999999999" customHeight="1">
      <c r="B98" s="107"/>
      <c r="D98" s="108" t="s">
        <v>109</v>
      </c>
      <c r="E98" s="109"/>
      <c r="F98" s="109"/>
      <c r="G98" s="109"/>
      <c r="H98" s="109"/>
      <c r="I98" s="109"/>
      <c r="J98" s="110">
        <f>J133</f>
        <v>73779.600000000006</v>
      </c>
      <c r="L98" s="107"/>
    </row>
    <row r="99" spans="2:12" s="9" customFormat="1" ht="19.899999999999999" customHeight="1">
      <c r="B99" s="107"/>
      <c r="D99" s="108" t="s">
        <v>110</v>
      </c>
      <c r="E99" s="109"/>
      <c r="F99" s="109"/>
      <c r="G99" s="109"/>
      <c r="H99" s="109"/>
      <c r="I99" s="109"/>
      <c r="J99" s="110">
        <f>J149</f>
        <v>455490.94</v>
      </c>
      <c r="L99" s="107"/>
    </row>
    <row r="100" spans="2:12" s="9" customFormat="1" ht="19.899999999999999" customHeight="1">
      <c r="B100" s="107"/>
      <c r="D100" s="108" t="s">
        <v>111</v>
      </c>
      <c r="E100" s="109"/>
      <c r="F100" s="109"/>
      <c r="G100" s="109"/>
      <c r="H100" s="109"/>
      <c r="I100" s="109"/>
      <c r="J100" s="110">
        <f>J183</f>
        <v>135743.16</v>
      </c>
      <c r="L100" s="107"/>
    </row>
    <row r="101" spans="2:12" s="9" customFormat="1" ht="19.899999999999999" customHeight="1">
      <c r="B101" s="107"/>
      <c r="D101" s="108" t="s">
        <v>112</v>
      </c>
      <c r="E101" s="109"/>
      <c r="F101" s="109"/>
      <c r="G101" s="109"/>
      <c r="H101" s="109"/>
      <c r="I101" s="109"/>
      <c r="J101" s="110">
        <f>J230</f>
        <v>137336.18</v>
      </c>
      <c r="L101" s="107"/>
    </row>
    <row r="102" spans="2:12" s="9" customFormat="1" ht="19.899999999999999" customHeight="1">
      <c r="B102" s="107"/>
      <c r="D102" s="108" t="s">
        <v>113</v>
      </c>
      <c r="E102" s="109"/>
      <c r="F102" s="109"/>
      <c r="G102" s="109"/>
      <c r="H102" s="109"/>
      <c r="I102" s="109"/>
      <c r="J102" s="110">
        <f>J236</f>
        <v>9750.7099999999991</v>
      </c>
      <c r="L102" s="107"/>
    </row>
    <row r="103" spans="2:12" s="8" customFormat="1" ht="24.95" customHeight="1">
      <c r="B103" s="103"/>
      <c r="D103" s="104" t="s">
        <v>114</v>
      </c>
      <c r="E103" s="105"/>
      <c r="F103" s="105"/>
      <c r="G103" s="105"/>
      <c r="H103" s="105"/>
      <c r="I103" s="105"/>
      <c r="J103" s="106">
        <f>J238</f>
        <v>1240107.69</v>
      </c>
      <c r="L103" s="103"/>
    </row>
    <row r="104" spans="2:12" s="9" customFormat="1" ht="19.899999999999999" customHeight="1">
      <c r="B104" s="107"/>
      <c r="D104" s="108" t="s">
        <v>115</v>
      </c>
      <c r="E104" s="109"/>
      <c r="F104" s="109"/>
      <c r="G104" s="109"/>
      <c r="H104" s="109"/>
      <c r="I104" s="109"/>
      <c r="J104" s="110">
        <f>J239</f>
        <v>47892.44</v>
      </c>
      <c r="L104" s="107"/>
    </row>
    <row r="105" spans="2:12" s="9" customFormat="1" ht="19.899999999999999" customHeight="1">
      <c r="B105" s="107"/>
      <c r="D105" s="108" t="s">
        <v>116</v>
      </c>
      <c r="E105" s="109"/>
      <c r="F105" s="109"/>
      <c r="G105" s="109"/>
      <c r="H105" s="109"/>
      <c r="I105" s="109"/>
      <c r="J105" s="110">
        <f>J257</f>
        <v>13446.83</v>
      </c>
      <c r="L105" s="107"/>
    </row>
    <row r="106" spans="2:12" s="9" customFormat="1" ht="19.899999999999999" customHeight="1">
      <c r="B106" s="107"/>
      <c r="D106" s="108" t="s">
        <v>117</v>
      </c>
      <c r="E106" s="109"/>
      <c r="F106" s="109"/>
      <c r="G106" s="109"/>
      <c r="H106" s="109"/>
      <c r="I106" s="109"/>
      <c r="J106" s="110">
        <f>J269</f>
        <v>99411.6</v>
      </c>
      <c r="L106" s="107"/>
    </row>
    <row r="107" spans="2:12" s="9" customFormat="1" ht="19.899999999999999" customHeight="1">
      <c r="B107" s="107"/>
      <c r="D107" s="108" t="s">
        <v>118</v>
      </c>
      <c r="E107" s="109"/>
      <c r="F107" s="109"/>
      <c r="G107" s="109"/>
      <c r="H107" s="109"/>
      <c r="I107" s="109"/>
      <c r="J107" s="110">
        <f>J283</f>
        <v>153026.41999999998</v>
      </c>
      <c r="L107" s="107"/>
    </row>
    <row r="108" spans="2:12" s="9" customFormat="1" ht="19.899999999999999" customHeight="1">
      <c r="B108" s="107"/>
      <c r="D108" s="108" t="s">
        <v>119</v>
      </c>
      <c r="E108" s="109"/>
      <c r="F108" s="109"/>
      <c r="G108" s="109"/>
      <c r="H108" s="109"/>
      <c r="I108" s="109"/>
      <c r="J108" s="110">
        <f>J305</f>
        <v>186236.13999999998</v>
      </c>
      <c r="L108" s="107"/>
    </row>
    <row r="109" spans="2:12" s="9" customFormat="1" ht="19.899999999999999" customHeight="1">
      <c r="B109" s="107"/>
      <c r="D109" s="108" t="s">
        <v>120</v>
      </c>
      <c r="E109" s="109"/>
      <c r="F109" s="109"/>
      <c r="G109" s="109"/>
      <c r="H109" s="109"/>
      <c r="I109" s="109"/>
      <c r="J109" s="110">
        <f>J344</f>
        <v>460621.1</v>
      </c>
      <c r="L109" s="107"/>
    </row>
    <row r="110" spans="2:12" s="9" customFormat="1" ht="19.899999999999999" customHeight="1">
      <c r="B110" s="107"/>
      <c r="D110" s="108" t="s">
        <v>121</v>
      </c>
      <c r="E110" s="109"/>
      <c r="F110" s="109"/>
      <c r="G110" s="109"/>
      <c r="H110" s="109"/>
      <c r="I110" s="109"/>
      <c r="J110" s="110">
        <f>J365</f>
        <v>75097.88</v>
      </c>
      <c r="L110" s="107"/>
    </row>
    <row r="111" spans="2:12" s="9" customFormat="1" ht="19.899999999999999" customHeight="1">
      <c r="B111" s="107"/>
      <c r="D111" s="108" t="s">
        <v>122</v>
      </c>
      <c r="E111" s="109"/>
      <c r="F111" s="109"/>
      <c r="G111" s="109"/>
      <c r="H111" s="109"/>
      <c r="I111" s="109"/>
      <c r="J111" s="110">
        <f>J386</f>
        <v>204375.28</v>
      </c>
      <c r="L111" s="107"/>
    </row>
    <row r="112" spans="2:12" s="1" customFormat="1" ht="21.75" customHeight="1">
      <c r="B112" s="31"/>
      <c r="L112" s="31"/>
    </row>
    <row r="113" spans="2:12" s="1" customFormat="1" ht="6.95" customHeight="1">
      <c r="B113" s="43"/>
      <c r="C113" s="44"/>
      <c r="D113" s="44"/>
      <c r="E113" s="44"/>
      <c r="F113" s="44"/>
      <c r="G113" s="44"/>
      <c r="H113" s="44"/>
      <c r="I113" s="44"/>
      <c r="J113" s="44"/>
      <c r="K113" s="44"/>
      <c r="L113" s="31"/>
    </row>
    <row r="117" spans="2:12" s="1" customFormat="1" ht="6.95" customHeight="1">
      <c r="B117" s="45"/>
      <c r="C117" s="46"/>
      <c r="D117" s="46"/>
      <c r="E117" s="46"/>
      <c r="F117" s="46"/>
      <c r="G117" s="46"/>
      <c r="H117" s="46"/>
      <c r="I117" s="46"/>
      <c r="J117" s="46"/>
      <c r="K117" s="46"/>
      <c r="L117" s="31"/>
    </row>
    <row r="118" spans="2:12" s="1" customFormat="1" ht="24.95" customHeight="1">
      <c r="B118" s="31"/>
      <c r="C118" s="20" t="s">
        <v>123</v>
      </c>
      <c r="L118" s="31"/>
    </row>
    <row r="119" spans="2:12" s="1" customFormat="1" ht="6.95" customHeight="1">
      <c r="B119" s="31"/>
      <c r="L119" s="31"/>
    </row>
    <row r="120" spans="2:12" s="1" customFormat="1" ht="12" customHeight="1">
      <c r="B120" s="31"/>
      <c r="C120" s="26" t="s">
        <v>16</v>
      </c>
      <c r="L120" s="31"/>
    </row>
    <row r="121" spans="2:12" s="1" customFormat="1" ht="14.45" customHeight="1">
      <c r="B121" s="31"/>
      <c r="E121" s="225" t="str">
        <f>E7</f>
        <v>Modernizace objektu MŠ Školní ul. Chodov -Hospodářská budova</v>
      </c>
      <c r="F121" s="226"/>
      <c r="G121" s="226"/>
      <c r="H121" s="226"/>
      <c r="L121" s="31"/>
    </row>
    <row r="122" spans="2:12" s="1" customFormat="1" ht="12" customHeight="1">
      <c r="B122" s="31"/>
      <c r="C122" s="26" t="s">
        <v>101</v>
      </c>
      <c r="L122" s="31"/>
    </row>
    <row r="123" spans="2:12" s="1" customFormat="1" ht="15.6" customHeight="1">
      <c r="B123" s="31"/>
      <c r="E123" s="207" t="str">
        <f>E9</f>
        <v>01 - Stavební část</v>
      </c>
      <c r="F123" s="227"/>
      <c r="G123" s="227"/>
      <c r="H123" s="227"/>
      <c r="L123" s="31"/>
    </row>
    <row r="124" spans="2:12" s="1" customFormat="1" ht="6.95" customHeight="1">
      <c r="B124" s="31"/>
      <c r="L124" s="31"/>
    </row>
    <row r="125" spans="2:12" s="1" customFormat="1" ht="12" customHeight="1">
      <c r="B125" s="31"/>
      <c r="C125" s="26" t="s">
        <v>20</v>
      </c>
      <c r="F125" s="24" t="str">
        <f>F12</f>
        <v xml:space="preserve"> </v>
      </c>
      <c r="I125" s="26" t="s">
        <v>22</v>
      </c>
      <c r="J125" s="51">
        <f>IF(J12="","",J12)</f>
        <v>45719</v>
      </c>
      <c r="L125" s="31"/>
    </row>
    <row r="126" spans="2:12" s="1" customFormat="1" ht="6.95" customHeight="1">
      <c r="B126" s="31"/>
      <c r="L126" s="31"/>
    </row>
    <row r="127" spans="2:12" s="1" customFormat="1" ht="26.45" customHeight="1">
      <c r="B127" s="31"/>
      <c r="C127" s="26" t="s">
        <v>23</v>
      </c>
      <c r="F127" s="24" t="str">
        <f>E15</f>
        <v>MŠ Chodov -příspěvková organizace</v>
      </c>
      <c r="I127" s="26" t="s">
        <v>28</v>
      </c>
      <c r="J127" s="29" t="str">
        <f>E21</f>
        <v>Anna Dindáková, Staré Sedlo</v>
      </c>
      <c r="L127" s="31"/>
    </row>
    <row r="128" spans="2:12" s="1" customFormat="1" ht="15.6" customHeight="1">
      <c r="B128" s="31"/>
      <c r="C128" s="26" t="s">
        <v>27</v>
      </c>
      <c r="F128" s="24" t="str">
        <f>IF(E18="","",E18)</f>
        <v>STASKO plus,spol. s r.o.,Rolavská 10,K.Vary</v>
      </c>
      <c r="I128" s="26" t="s">
        <v>31</v>
      </c>
      <c r="J128" s="29" t="str">
        <f>E24</f>
        <v>Šimková Dita, K.Vary</v>
      </c>
      <c r="L128" s="31"/>
    </row>
    <row r="129" spans="2:65" s="1" customFormat="1" ht="10.35" customHeight="1">
      <c r="B129" s="31"/>
      <c r="L129" s="31"/>
    </row>
    <row r="130" spans="2:65" s="10" customFormat="1" ht="29.25" customHeight="1">
      <c r="B130" s="111"/>
      <c r="C130" s="112" t="s">
        <v>124</v>
      </c>
      <c r="D130" s="113" t="s">
        <v>59</v>
      </c>
      <c r="E130" s="113" t="s">
        <v>55</v>
      </c>
      <c r="F130" s="113" t="s">
        <v>56</v>
      </c>
      <c r="G130" s="113" t="s">
        <v>125</v>
      </c>
      <c r="H130" s="113" t="s">
        <v>126</v>
      </c>
      <c r="I130" s="113" t="s">
        <v>127</v>
      </c>
      <c r="J130" s="114" t="s">
        <v>105</v>
      </c>
      <c r="K130" s="115" t="s">
        <v>128</v>
      </c>
      <c r="L130" s="111"/>
      <c r="M130" s="58" t="s">
        <v>1</v>
      </c>
      <c r="N130" s="59" t="s">
        <v>38</v>
      </c>
      <c r="O130" s="59" t="s">
        <v>129</v>
      </c>
      <c r="P130" s="59" t="s">
        <v>130</v>
      </c>
      <c r="Q130" s="59" t="s">
        <v>131</v>
      </c>
      <c r="R130" s="59" t="s">
        <v>132</v>
      </c>
      <c r="S130" s="59" t="s">
        <v>133</v>
      </c>
      <c r="T130" s="60" t="s">
        <v>134</v>
      </c>
    </row>
    <row r="131" spans="2:65" s="1" customFormat="1" ht="22.9" customHeight="1">
      <c r="B131" s="31"/>
      <c r="C131" s="63" t="s">
        <v>135</v>
      </c>
      <c r="J131" s="116">
        <f>BK131</f>
        <v>2052208.28</v>
      </c>
      <c r="L131" s="31"/>
      <c r="M131" s="61"/>
      <c r="N131" s="52"/>
      <c r="O131" s="52"/>
      <c r="P131" s="117">
        <f>P132+P238</f>
        <v>0</v>
      </c>
      <c r="Q131" s="52"/>
      <c r="R131" s="117">
        <f>R132+R238</f>
        <v>38.210213330000002</v>
      </c>
      <c r="S131" s="52"/>
      <c r="T131" s="118">
        <f>T132+T238</f>
        <v>46.371604839999996</v>
      </c>
      <c r="AT131" s="16" t="s">
        <v>73</v>
      </c>
      <c r="AU131" s="16" t="s">
        <v>107</v>
      </c>
      <c r="BK131" s="119">
        <f>BK132+BK238</f>
        <v>2052208.28</v>
      </c>
    </row>
    <row r="132" spans="2:65" s="11" customFormat="1" ht="25.9" customHeight="1">
      <c r="B132" s="120"/>
      <c r="D132" s="121" t="s">
        <v>73</v>
      </c>
      <c r="E132" s="122" t="s">
        <v>136</v>
      </c>
      <c r="F132" s="122" t="s">
        <v>137</v>
      </c>
      <c r="I132" s="123"/>
      <c r="J132" s="124">
        <f>BK132</f>
        <v>812100.59000000008</v>
      </c>
      <c r="L132" s="120"/>
      <c r="M132" s="125"/>
      <c r="P132" s="126">
        <f>P133+P149+P183+P230+P236</f>
        <v>0</v>
      </c>
      <c r="R132" s="126">
        <f>R133+R149+R183+R230+R236</f>
        <v>24.748221300000001</v>
      </c>
      <c r="T132" s="127">
        <f>T133+T149+T183+T230+T236</f>
        <v>44.314218199999999</v>
      </c>
      <c r="AR132" s="121" t="s">
        <v>82</v>
      </c>
      <c r="AT132" s="128" t="s">
        <v>73</v>
      </c>
      <c r="AU132" s="128" t="s">
        <v>74</v>
      </c>
      <c r="AY132" s="121" t="s">
        <v>138</v>
      </c>
      <c r="BK132" s="129">
        <f>BK133+BK149+BK183+BK230+BK236</f>
        <v>812100.59000000008</v>
      </c>
    </row>
    <row r="133" spans="2:65" s="11" customFormat="1" ht="22.9" customHeight="1">
      <c r="B133" s="120"/>
      <c r="D133" s="121" t="s">
        <v>73</v>
      </c>
      <c r="E133" s="130" t="s">
        <v>139</v>
      </c>
      <c r="F133" s="130" t="s">
        <v>140</v>
      </c>
      <c r="I133" s="123"/>
      <c r="J133" s="131">
        <f>BK133</f>
        <v>73779.600000000006</v>
      </c>
      <c r="L133" s="120"/>
      <c r="M133" s="125"/>
      <c r="P133" s="126">
        <f>SUM(P134:P148)</f>
        <v>0</v>
      </c>
      <c r="R133" s="126">
        <f>SUM(R134:R148)</f>
        <v>5.4944328000000002</v>
      </c>
      <c r="T133" s="127">
        <f>SUM(T134:T148)</f>
        <v>0</v>
      </c>
      <c r="AR133" s="121" t="s">
        <v>82</v>
      </c>
      <c r="AT133" s="128" t="s">
        <v>73</v>
      </c>
      <c r="AU133" s="128" t="s">
        <v>82</v>
      </c>
      <c r="AY133" s="121" t="s">
        <v>138</v>
      </c>
      <c r="BK133" s="129">
        <f>SUM(BK134:BK148)</f>
        <v>73779.600000000006</v>
      </c>
    </row>
    <row r="134" spans="2:65" s="1" customFormat="1" ht="14.45" customHeight="1">
      <c r="B134" s="31"/>
      <c r="C134" s="132" t="s">
        <v>82</v>
      </c>
      <c r="D134" s="132" t="s">
        <v>141</v>
      </c>
      <c r="E134" s="133" t="s">
        <v>142</v>
      </c>
      <c r="F134" s="134" t="s">
        <v>143</v>
      </c>
      <c r="G134" s="135" t="s">
        <v>144</v>
      </c>
      <c r="H134" s="136">
        <v>5</v>
      </c>
      <c r="I134" s="137">
        <v>485</v>
      </c>
      <c r="J134" s="138">
        <f>ROUND(I134*H134,2)</f>
        <v>2425</v>
      </c>
      <c r="K134" s="139"/>
      <c r="L134" s="31"/>
      <c r="M134" s="140" t="s">
        <v>1</v>
      </c>
      <c r="N134" s="141" t="s">
        <v>39</v>
      </c>
      <c r="P134" s="142">
        <f>O134*H134</f>
        <v>0</v>
      </c>
      <c r="Q134" s="142">
        <v>2.2280000000000001E-2</v>
      </c>
      <c r="R134" s="142">
        <f>Q134*H134</f>
        <v>0.1114</v>
      </c>
      <c r="S134" s="142">
        <v>0</v>
      </c>
      <c r="T134" s="143">
        <f>S134*H134</f>
        <v>0</v>
      </c>
      <c r="AR134" s="144" t="s">
        <v>145</v>
      </c>
      <c r="AT134" s="144" t="s">
        <v>141</v>
      </c>
      <c r="AU134" s="144" t="s">
        <v>84</v>
      </c>
      <c r="AY134" s="16" t="s">
        <v>138</v>
      </c>
      <c r="BE134" s="145">
        <f>IF(N134="základní",J134,0)</f>
        <v>2425</v>
      </c>
      <c r="BF134" s="145">
        <f>IF(N134="snížená",J134,0)</f>
        <v>0</v>
      </c>
      <c r="BG134" s="145">
        <f>IF(N134="zákl. přenesená",J134,0)</f>
        <v>0</v>
      </c>
      <c r="BH134" s="145">
        <f>IF(N134="sníž. přenesená",J134,0)</f>
        <v>0</v>
      </c>
      <c r="BI134" s="145">
        <f>IF(N134="nulová",J134,0)</f>
        <v>0</v>
      </c>
      <c r="BJ134" s="16" t="s">
        <v>82</v>
      </c>
      <c r="BK134" s="145">
        <f>ROUND(I134*H134,2)</f>
        <v>2425</v>
      </c>
      <c r="BL134" s="16" t="s">
        <v>145</v>
      </c>
      <c r="BM134" s="144" t="s">
        <v>146</v>
      </c>
    </row>
    <row r="135" spans="2:65" s="1" customFormat="1" ht="19.899999999999999" customHeight="1">
      <c r="B135" s="31"/>
      <c r="C135" s="132" t="s">
        <v>84</v>
      </c>
      <c r="D135" s="132" t="s">
        <v>141</v>
      </c>
      <c r="E135" s="133" t="s">
        <v>147</v>
      </c>
      <c r="F135" s="134" t="s">
        <v>148</v>
      </c>
      <c r="G135" s="135" t="s">
        <v>144</v>
      </c>
      <c r="H135" s="136">
        <v>3</v>
      </c>
      <c r="I135" s="137">
        <v>740</v>
      </c>
      <c r="J135" s="138">
        <f>ROUND(I135*H135,2)</f>
        <v>2220</v>
      </c>
      <c r="K135" s="139"/>
      <c r="L135" s="31"/>
      <c r="M135" s="140" t="s">
        <v>1</v>
      </c>
      <c r="N135" s="141" t="s">
        <v>39</v>
      </c>
      <c r="P135" s="142">
        <f>O135*H135</f>
        <v>0</v>
      </c>
      <c r="Q135" s="142">
        <v>2.6280000000000001E-2</v>
      </c>
      <c r="R135" s="142">
        <f>Q135*H135</f>
        <v>7.8840000000000007E-2</v>
      </c>
      <c r="S135" s="142">
        <v>0</v>
      </c>
      <c r="T135" s="143">
        <f>S135*H135</f>
        <v>0</v>
      </c>
      <c r="AR135" s="144" t="s">
        <v>145</v>
      </c>
      <c r="AT135" s="144" t="s">
        <v>141</v>
      </c>
      <c r="AU135" s="144" t="s">
        <v>84</v>
      </c>
      <c r="AY135" s="16" t="s">
        <v>138</v>
      </c>
      <c r="BE135" s="145">
        <f>IF(N135="základní",J135,0)</f>
        <v>2220</v>
      </c>
      <c r="BF135" s="145">
        <f>IF(N135="snížená",J135,0)</f>
        <v>0</v>
      </c>
      <c r="BG135" s="145">
        <f>IF(N135="zákl. přenesená",J135,0)</f>
        <v>0</v>
      </c>
      <c r="BH135" s="145">
        <f>IF(N135="sníž. přenesená",J135,0)</f>
        <v>0</v>
      </c>
      <c r="BI135" s="145">
        <f>IF(N135="nulová",J135,0)</f>
        <v>0</v>
      </c>
      <c r="BJ135" s="16" t="s">
        <v>82</v>
      </c>
      <c r="BK135" s="145">
        <f>ROUND(I135*H135,2)</f>
        <v>2220</v>
      </c>
      <c r="BL135" s="16" t="s">
        <v>145</v>
      </c>
      <c r="BM135" s="144" t="s">
        <v>149</v>
      </c>
    </row>
    <row r="136" spans="2:65" s="1" customFormat="1" ht="19.899999999999999" customHeight="1">
      <c r="B136" s="31"/>
      <c r="C136" s="132" t="s">
        <v>139</v>
      </c>
      <c r="D136" s="132" t="s">
        <v>141</v>
      </c>
      <c r="E136" s="133" t="s">
        <v>150</v>
      </c>
      <c r="F136" s="134" t="s">
        <v>151</v>
      </c>
      <c r="G136" s="135" t="s">
        <v>152</v>
      </c>
      <c r="H136" s="136">
        <v>2.4</v>
      </c>
      <c r="I136" s="137">
        <v>785</v>
      </c>
      <c r="J136" s="138">
        <f>ROUND(I136*H136,2)</f>
        <v>1884</v>
      </c>
      <c r="K136" s="139"/>
      <c r="L136" s="31"/>
      <c r="M136" s="140" t="s">
        <v>1</v>
      </c>
      <c r="N136" s="141" t="s">
        <v>39</v>
      </c>
      <c r="P136" s="142">
        <f>O136*H136</f>
        <v>0</v>
      </c>
      <c r="Q136" s="142">
        <v>5.3800000000000001E-2</v>
      </c>
      <c r="R136" s="142">
        <f>Q136*H136</f>
        <v>0.12911999999999998</v>
      </c>
      <c r="S136" s="142">
        <v>0</v>
      </c>
      <c r="T136" s="143">
        <f>S136*H136</f>
        <v>0</v>
      </c>
      <c r="AR136" s="144" t="s">
        <v>145</v>
      </c>
      <c r="AT136" s="144" t="s">
        <v>141</v>
      </c>
      <c r="AU136" s="144" t="s">
        <v>84</v>
      </c>
      <c r="AY136" s="16" t="s">
        <v>138</v>
      </c>
      <c r="BE136" s="145">
        <f>IF(N136="základní",J136,0)</f>
        <v>1884</v>
      </c>
      <c r="BF136" s="145">
        <f>IF(N136="snížená",J136,0)</f>
        <v>0</v>
      </c>
      <c r="BG136" s="145">
        <f>IF(N136="zákl. přenesená",J136,0)</f>
        <v>0</v>
      </c>
      <c r="BH136" s="145">
        <f>IF(N136="sníž. přenesená",J136,0)</f>
        <v>0</v>
      </c>
      <c r="BI136" s="145">
        <f>IF(N136="nulová",J136,0)</f>
        <v>0</v>
      </c>
      <c r="BJ136" s="16" t="s">
        <v>82</v>
      </c>
      <c r="BK136" s="145">
        <f>ROUND(I136*H136,2)</f>
        <v>1884</v>
      </c>
      <c r="BL136" s="16" t="s">
        <v>145</v>
      </c>
      <c r="BM136" s="144" t="s">
        <v>153</v>
      </c>
    </row>
    <row r="137" spans="2:65" s="12" customFormat="1" ht="11.25">
      <c r="B137" s="146"/>
      <c r="D137" s="147" t="s">
        <v>154</v>
      </c>
      <c r="E137" s="148" t="s">
        <v>1</v>
      </c>
      <c r="F137" s="149" t="s">
        <v>155</v>
      </c>
      <c r="H137" s="150">
        <v>2.4</v>
      </c>
      <c r="I137" s="151"/>
      <c r="L137" s="146"/>
      <c r="M137" s="152"/>
      <c r="T137" s="153"/>
      <c r="AT137" s="148" t="s">
        <v>154</v>
      </c>
      <c r="AU137" s="148" t="s">
        <v>84</v>
      </c>
      <c r="AV137" s="12" t="s">
        <v>84</v>
      </c>
      <c r="AW137" s="12" t="s">
        <v>30</v>
      </c>
      <c r="AX137" s="12" t="s">
        <v>82</v>
      </c>
      <c r="AY137" s="148" t="s">
        <v>138</v>
      </c>
    </row>
    <row r="138" spans="2:65" s="1" customFormat="1" ht="14.45" customHeight="1">
      <c r="B138" s="31"/>
      <c r="C138" s="132" t="s">
        <v>145</v>
      </c>
      <c r="D138" s="132" t="s">
        <v>141</v>
      </c>
      <c r="E138" s="133" t="s">
        <v>156</v>
      </c>
      <c r="F138" s="134" t="s">
        <v>157</v>
      </c>
      <c r="G138" s="135" t="s">
        <v>152</v>
      </c>
      <c r="H138" s="136">
        <v>73.7</v>
      </c>
      <c r="I138" s="137">
        <v>730</v>
      </c>
      <c r="J138" s="138">
        <f>ROUND(I138*H138,2)</f>
        <v>53801</v>
      </c>
      <c r="K138" s="139"/>
      <c r="L138" s="31"/>
      <c r="M138" s="140" t="s">
        <v>1</v>
      </c>
      <c r="N138" s="141" t="s">
        <v>39</v>
      </c>
      <c r="P138" s="142">
        <f>O138*H138</f>
        <v>0</v>
      </c>
      <c r="Q138" s="142">
        <v>6.1719999999999997E-2</v>
      </c>
      <c r="R138" s="142">
        <f>Q138*H138</f>
        <v>4.5487640000000003</v>
      </c>
      <c r="S138" s="142">
        <v>0</v>
      </c>
      <c r="T138" s="143">
        <f>S138*H138</f>
        <v>0</v>
      </c>
      <c r="AR138" s="144" t="s">
        <v>145</v>
      </c>
      <c r="AT138" s="144" t="s">
        <v>141</v>
      </c>
      <c r="AU138" s="144" t="s">
        <v>84</v>
      </c>
      <c r="AY138" s="16" t="s">
        <v>138</v>
      </c>
      <c r="BE138" s="145">
        <f>IF(N138="základní",J138,0)</f>
        <v>53801</v>
      </c>
      <c r="BF138" s="145">
        <f>IF(N138="snížená",J138,0)</f>
        <v>0</v>
      </c>
      <c r="BG138" s="145">
        <f>IF(N138="zákl. přenesená",J138,0)</f>
        <v>0</v>
      </c>
      <c r="BH138" s="145">
        <f>IF(N138="sníž. přenesená",J138,0)</f>
        <v>0</v>
      </c>
      <c r="BI138" s="145">
        <f>IF(N138="nulová",J138,0)</f>
        <v>0</v>
      </c>
      <c r="BJ138" s="16" t="s">
        <v>82</v>
      </c>
      <c r="BK138" s="145">
        <f>ROUND(I138*H138,2)</f>
        <v>53801</v>
      </c>
      <c r="BL138" s="16" t="s">
        <v>145</v>
      </c>
      <c r="BM138" s="144" t="s">
        <v>158</v>
      </c>
    </row>
    <row r="139" spans="2:65" s="12" customFormat="1" ht="11.25">
      <c r="B139" s="146"/>
      <c r="D139" s="147" t="s">
        <v>154</v>
      </c>
      <c r="E139" s="148" t="s">
        <v>1</v>
      </c>
      <c r="F139" s="149" t="s">
        <v>159</v>
      </c>
      <c r="H139" s="150">
        <v>85.5</v>
      </c>
      <c r="I139" s="151"/>
      <c r="L139" s="146"/>
      <c r="M139" s="152"/>
      <c r="T139" s="153"/>
      <c r="AT139" s="148" t="s">
        <v>154</v>
      </c>
      <c r="AU139" s="148" t="s">
        <v>84</v>
      </c>
      <c r="AV139" s="12" t="s">
        <v>84</v>
      </c>
      <c r="AW139" s="12" t="s">
        <v>30</v>
      </c>
      <c r="AX139" s="12" t="s">
        <v>74</v>
      </c>
      <c r="AY139" s="148" t="s">
        <v>138</v>
      </c>
    </row>
    <row r="140" spans="2:65" s="12" customFormat="1" ht="11.25">
      <c r="B140" s="146"/>
      <c r="D140" s="147" t="s">
        <v>154</v>
      </c>
      <c r="E140" s="148" t="s">
        <v>1</v>
      </c>
      <c r="F140" s="149" t="s">
        <v>160</v>
      </c>
      <c r="H140" s="150">
        <v>-7</v>
      </c>
      <c r="I140" s="151"/>
      <c r="L140" s="146"/>
      <c r="M140" s="152"/>
      <c r="T140" s="153"/>
      <c r="AT140" s="148" t="s">
        <v>154</v>
      </c>
      <c r="AU140" s="148" t="s">
        <v>84</v>
      </c>
      <c r="AV140" s="12" t="s">
        <v>84</v>
      </c>
      <c r="AW140" s="12" t="s">
        <v>30</v>
      </c>
      <c r="AX140" s="12" t="s">
        <v>74</v>
      </c>
      <c r="AY140" s="148" t="s">
        <v>138</v>
      </c>
    </row>
    <row r="141" spans="2:65" s="12" customFormat="1" ht="11.25">
      <c r="B141" s="146"/>
      <c r="D141" s="147" t="s">
        <v>154</v>
      </c>
      <c r="E141" s="148" t="s">
        <v>1</v>
      </c>
      <c r="F141" s="149" t="s">
        <v>161</v>
      </c>
      <c r="H141" s="150">
        <v>-4.8</v>
      </c>
      <c r="I141" s="151"/>
      <c r="L141" s="146"/>
      <c r="M141" s="152"/>
      <c r="T141" s="153"/>
      <c r="AT141" s="148" t="s">
        <v>154</v>
      </c>
      <c r="AU141" s="148" t="s">
        <v>84</v>
      </c>
      <c r="AV141" s="12" t="s">
        <v>84</v>
      </c>
      <c r="AW141" s="12" t="s">
        <v>30</v>
      </c>
      <c r="AX141" s="12" t="s">
        <v>74</v>
      </c>
      <c r="AY141" s="148" t="s">
        <v>138</v>
      </c>
    </row>
    <row r="142" spans="2:65" s="13" customFormat="1" ht="11.25">
      <c r="B142" s="154"/>
      <c r="D142" s="147" t="s">
        <v>154</v>
      </c>
      <c r="E142" s="155" t="s">
        <v>1</v>
      </c>
      <c r="F142" s="156" t="s">
        <v>162</v>
      </c>
      <c r="H142" s="157">
        <v>73.7</v>
      </c>
      <c r="I142" s="158"/>
      <c r="L142" s="154"/>
      <c r="M142" s="159"/>
      <c r="T142" s="160"/>
      <c r="AT142" s="155" t="s">
        <v>154</v>
      </c>
      <c r="AU142" s="155" t="s">
        <v>84</v>
      </c>
      <c r="AV142" s="13" t="s">
        <v>145</v>
      </c>
      <c r="AW142" s="13" t="s">
        <v>30</v>
      </c>
      <c r="AX142" s="13" t="s">
        <v>82</v>
      </c>
      <c r="AY142" s="155" t="s">
        <v>138</v>
      </c>
    </row>
    <row r="143" spans="2:65" s="1" customFormat="1" ht="14.45" customHeight="1">
      <c r="B143" s="31"/>
      <c r="C143" s="132" t="s">
        <v>163</v>
      </c>
      <c r="D143" s="132" t="s">
        <v>141</v>
      </c>
      <c r="E143" s="133" t="s">
        <v>164</v>
      </c>
      <c r="F143" s="134" t="s">
        <v>165</v>
      </c>
      <c r="G143" s="135" t="s">
        <v>152</v>
      </c>
      <c r="H143" s="136">
        <v>4.8</v>
      </c>
      <c r="I143" s="137">
        <v>1050</v>
      </c>
      <c r="J143" s="138">
        <f>ROUND(I143*H143,2)</f>
        <v>5040</v>
      </c>
      <c r="K143" s="139"/>
      <c r="L143" s="31"/>
      <c r="M143" s="140" t="s">
        <v>1</v>
      </c>
      <c r="N143" s="141" t="s">
        <v>39</v>
      </c>
      <c r="P143" s="142">
        <f>O143*H143</f>
        <v>0</v>
      </c>
      <c r="Q143" s="142">
        <v>7.9210000000000003E-2</v>
      </c>
      <c r="R143" s="142">
        <f>Q143*H143</f>
        <v>0.38020799999999999</v>
      </c>
      <c r="S143" s="142">
        <v>0</v>
      </c>
      <c r="T143" s="143">
        <f>S143*H143</f>
        <v>0</v>
      </c>
      <c r="AR143" s="144" t="s">
        <v>145</v>
      </c>
      <c r="AT143" s="144" t="s">
        <v>141</v>
      </c>
      <c r="AU143" s="144" t="s">
        <v>84</v>
      </c>
      <c r="AY143" s="16" t="s">
        <v>138</v>
      </c>
      <c r="BE143" s="145">
        <f>IF(N143="základní",J143,0)</f>
        <v>5040</v>
      </c>
      <c r="BF143" s="145">
        <f>IF(N143="snížená",J143,0)</f>
        <v>0</v>
      </c>
      <c r="BG143" s="145">
        <f>IF(N143="zákl. přenesená",J143,0)</f>
        <v>0</v>
      </c>
      <c r="BH143" s="145">
        <f>IF(N143="sníž. přenesená",J143,0)</f>
        <v>0</v>
      </c>
      <c r="BI143" s="145">
        <f>IF(N143="nulová",J143,0)</f>
        <v>0</v>
      </c>
      <c r="BJ143" s="16" t="s">
        <v>82</v>
      </c>
      <c r="BK143" s="145">
        <f>ROUND(I143*H143,2)</f>
        <v>5040</v>
      </c>
      <c r="BL143" s="16" t="s">
        <v>145</v>
      </c>
      <c r="BM143" s="144" t="s">
        <v>166</v>
      </c>
    </row>
    <row r="144" spans="2:65" s="12" customFormat="1" ht="11.25">
      <c r="B144" s="146"/>
      <c r="D144" s="147" t="s">
        <v>154</v>
      </c>
      <c r="E144" s="148" t="s">
        <v>1</v>
      </c>
      <c r="F144" s="149" t="s">
        <v>167</v>
      </c>
      <c r="H144" s="150">
        <v>4.8</v>
      </c>
      <c r="I144" s="151"/>
      <c r="L144" s="146"/>
      <c r="M144" s="152"/>
      <c r="T144" s="153"/>
      <c r="AT144" s="148" t="s">
        <v>154</v>
      </c>
      <c r="AU144" s="148" t="s">
        <v>84</v>
      </c>
      <c r="AV144" s="12" t="s">
        <v>84</v>
      </c>
      <c r="AW144" s="12" t="s">
        <v>30</v>
      </c>
      <c r="AX144" s="12" t="s">
        <v>82</v>
      </c>
      <c r="AY144" s="148" t="s">
        <v>138</v>
      </c>
    </row>
    <row r="145" spans="2:65" s="1" customFormat="1" ht="14.45" customHeight="1">
      <c r="B145" s="31"/>
      <c r="C145" s="132" t="s">
        <v>168</v>
      </c>
      <c r="D145" s="132" t="s">
        <v>141</v>
      </c>
      <c r="E145" s="133" t="s">
        <v>169</v>
      </c>
      <c r="F145" s="134" t="s">
        <v>170</v>
      </c>
      <c r="G145" s="135" t="s">
        <v>171</v>
      </c>
      <c r="H145" s="136">
        <v>42</v>
      </c>
      <c r="I145" s="137">
        <v>120</v>
      </c>
      <c r="J145" s="138">
        <f>ROUND(I145*H145,2)</f>
        <v>5040</v>
      </c>
      <c r="K145" s="139"/>
      <c r="L145" s="31"/>
      <c r="M145" s="140" t="s">
        <v>1</v>
      </c>
      <c r="N145" s="141" t="s">
        <v>39</v>
      </c>
      <c r="P145" s="142">
        <f>O145*H145</f>
        <v>0</v>
      </c>
      <c r="Q145" s="142">
        <v>1.3999999999999999E-4</v>
      </c>
      <c r="R145" s="142">
        <f>Q145*H145</f>
        <v>5.8799999999999998E-3</v>
      </c>
      <c r="S145" s="142">
        <v>0</v>
      </c>
      <c r="T145" s="143">
        <f>S145*H145</f>
        <v>0</v>
      </c>
      <c r="AR145" s="144" t="s">
        <v>145</v>
      </c>
      <c r="AT145" s="144" t="s">
        <v>141</v>
      </c>
      <c r="AU145" s="144" t="s">
        <v>84</v>
      </c>
      <c r="AY145" s="16" t="s">
        <v>138</v>
      </c>
      <c r="BE145" s="145">
        <f>IF(N145="základní",J145,0)</f>
        <v>5040</v>
      </c>
      <c r="BF145" s="145">
        <f>IF(N145="snížená",J145,0)</f>
        <v>0</v>
      </c>
      <c r="BG145" s="145">
        <f>IF(N145="zákl. přenesená",J145,0)</f>
        <v>0</v>
      </c>
      <c r="BH145" s="145">
        <f>IF(N145="sníž. přenesená",J145,0)</f>
        <v>0</v>
      </c>
      <c r="BI145" s="145">
        <f>IF(N145="nulová",J145,0)</f>
        <v>0</v>
      </c>
      <c r="BJ145" s="16" t="s">
        <v>82</v>
      </c>
      <c r="BK145" s="145">
        <f>ROUND(I145*H145,2)</f>
        <v>5040</v>
      </c>
      <c r="BL145" s="16" t="s">
        <v>145</v>
      </c>
      <c r="BM145" s="144" t="s">
        <v>172</v>
      </c>
    </row>
    <row r="146" spans="2:65" s="12" customFormat="1" ht="11.25">
      <c r="B146" s="146"/>
      <c r="D146" s="147" t="s">
        <v>154</v>
      </c>
      <c r="E146" s="148" t="s">
        <v>1</v>
      </c>
      <c r="F146" s="149" t="s">
        <v>173</v>
      </c>
      <c r="H146" s="150">
        <v>42</v>
      </c>
      <c r="I146" s="151"/>
      <c r="L146" s="146"/>
      <c r="M146" s="152"/>
      <c r="T146" s="153"/>
      <c r="AT146" s="148" t="s">
        <v>154</v>
      </c>
      <c r="AU146" s="148" t="s">
        <v>84</v>
      </c>
      <c r="AV146" s="12" t="s">
        <v>84</v>
      </c>
      <c r="AW146" s="12" t="s">
        <v>30</v>
      </c>
      <c r="AX146" s="12" t="s">
        <v>82</v>
      </c>
      <c r="AY146" s="148" t="s">
        <v>138</v>
      </c>
    </row>
    <row r="147" spans="2:65" s="1" customFormat="1" ht="14.45" customHeight="1">
      <c r="B147" s="31"/>
      <c r="C147" s="132" t="s">
        <v>174</v>
      </c>
      <c r="D147" s="132" t="s">
        <v>141</v>
      </c>
      <c r="E147" s="133" t="s">
        <v>175</v>
      </c>
      <c r="F147" s="134" t="s">
        <v>176</v>
      </c>
      <c r="G147" s="135" t="s">
        <v>152</v>
      </c>
      <c r="H147" s="136">
        <v>2.88</v>
      </c>
      <c r="I147" s="137">
        <v>1170</v>
      </c>
      <c r="J147" s="138">
        <f>ROUND(I147*H147,2)</f>
        <v>3369.6</v>
      </c>
      <c r="K147" s="139"/>
      <c r="L147" s="31"/>
      <c r="M147" s="140" t="s">
        <v>1</v>
      </c>
      <c r="N147" s="141" t="s">
        <v>39</v>
      </c>
      <c r="P147" s="142">
        <f>O147*H147</f>
        <v>0</v>
      </c>
      <c r="Q147" s="142">
        <v>8.3409999999999998E-2</v>
      </c>
      <c r="R147" s="142">
        <f>Q147*H147</f>
        <v>0.24022079999999998</v>
      </c>
      <c r="S147" s="142">
        <v>0</v>
      </c>
      <c r="T147" s="143">
        <f>S147*H147</f>
        <v>0</v>
      </c>
      <c r="AR147" s="144" t="s">
        <v>145</v>
      </c>
      <c r="AT147" s="144" t="s">
        <v>141</v>
      </c>
      <c r="AU147" s="144" t="s">
        <v>84</v>
      </c>
      <c r="AY147" s="16" t="s">
        <v>138</v>
      </c>
      <c r="BE147" s="145">
        <f>IF(N147="základní",J147,0)</f>
        <v>3369.6</v>
      </c>
      <c r="BF147" s="145">
        <f>IF(N147="snížená",J147,0)</f>
        <v>0</v>
      </c>
      <c r="BG147" s="145">
        <f>IF(N147="zákl. přenesená",J147,0)</f>
        <v>0</v>
      </c>
      <c r="BH147" s="145">
        <f>IF(N147="sníž. přenesená",J147,0)</f>
        <v>0</v>
      </c>
      <c r="BI147" s="145">
        <f>IF(N147="nulová",J147,0)</f>
        <v>0</v>
      </c>
      <c r="BJ147" s="16" t="s">
        <v>82</v>
      </c>
      <c r="BK147" s="145">
        <f>ROUND(I147*H147,2)</f>
        <v>3369.6</v>
      </c>
      <c r="BL147" s="16" t="s">
        <v>145</v>
      </c>
      <c r="BM147" s="144" t="s">
        <v>177</v>
      </c>
    </row>
    <row r="148" spans="2:65" s="12" customFormat="1" ht="11.25">
      <c r="B148" s="146"/>
      <c r="D148" s="147" t="s">
        <v>154</v>
      </c>
      <c r="E148" s="148" t="s">
        <v>1</v>
      </c>
      <c r="F148" s="149" t="s">
        <v>178</v>
      </c>
      <c r="H148" s="150">
        <v>2.88</v>
      </c>
      <c r="I148" s="151"/>
      <c r="L148" s="146"/>
      <c r="M148" s="152"/>
      <c r="T148" s="153"/>
      <c r="AT148" s="148" t="s">
        <v>154</v>
      </c>
      <c r="AU148" s="148" t="s">
        <v>84</v>
      </c>
      <c r="AV148" s="12" t="s">
        <v>84</v>
      </c>
      <c r="AW148" s="12" t="s">
        <v>30</v>
      </c>
      <c r="AX148" s="12" t="s">
        <v>82</v>
      </c>
      <c r="AY148" s="148" t="s">
        <v>138</v>
      </c>
    </row>
    <row r="149" spans="2:65" s="11" customFormat="1" ht="22.9" customHeight="1">
      <c r="B149" s="120"/>
      <c r="D149" s="121" t="s">
        <v>73</v>
      </c>
      <c r="E149" s="130" t="s">
        <v>168</v>
      </c>
      <c r="F149" s="130" t="s">
        <v>179</v>
      </c>
      <c r="I149" s="123"/>
      <c r="J149" s="131">
        <f>BK149</f>
        <v>455490.94</v>
      </c>
      <c r="L149" s="120"/>
      <c r="M149" s="125"/>
      <c r="P149" s="126">
        <f>SUM(P150:P182)</f>
        <v>0</v>
      </c>
      <c r="R149" s="126">
        <f>SUM(R150:R182)</f>
        <v>19.194617599999997</v>
      </c>
      <c r="T149" s="127">
        <f>SUM(T150:T182)</f>
        <v>3.1471199999999998E-2</v>
      </c>
      <c r="AR149" s="121" t="s">
        <v>82</v>
      </c>
      <c r="AT149" s="128" t="s">
        <v>73</v>
      </c>
      <c r="AU149" s="128" t="s">
        <v>82</v>
      </c>
      <c r="AY149" s="121" t="s">
        <v>138</v>
      </c>
      <c r="BK149" s="129">
        <f>SUM(BK150:BK182)</f>
        <v>455490.94</v>
      </c>
    </row>
    <row r="150" spans="2:65" s="1" customFormat="1" ht="14.45" customHeight="1">
      <c r="B150" s="31"/>
      <c r="C150" s="132" t="s">
        <v>180</v>
      </c>
      <c r="D150" s="132" t="s">
        <v>141</v>
      </c>
      <c r="E150" s="133" t="s">
        <v>181</v>
      </c>
      <c r="F150" s="134" t="s">
        <v>182</v>
      </c>
      <c r="G150" s="135" t="s">
        <v>152</v>
      </c>
      <c r="H150" s="136">
        <v>543.74900000000002</v>
      </c>
      <c r="I150" s="137">
        <v>75.3</v>
      </c>
      <c r="J150" s="138">
        <f>ROUND(I150*H150,2)</f>
        <v>40944.300000000003</v>
      </c>
      <c r="K150" s="139"/>
      <c r="L150" s="31"/>
      <c r="M150" s="140" t="s">
        <v>1</v>
      </c>
      <c r="N150" s="141" t="s">
        <v>39</v>
      </c>
      <c r="P150" s="142">
        <f>O150*H150</f>
        <v>0</v>
      </c>
      <c r="Q150" s="142">
        <v>2.5999999999999998E-4</v>
      </c>
      <c r="R150" s="142">
        <f>Q150*H150</f>
        <v>0.14137474</v>
      </c>
      <c r="S150" s="142">
        <v>0</v>
      </c>
      <c r="T150" s="143">
        <f>S150*H150</f>
        <v>0</v>
      </c>
      <c r="AR150" s="144" t="s">
        <v>145</v>
      </c>
      <c r="AT150" s="144" t="s">
        <v>141</v>
      </c>
      <c r="AU150" s="144" t="s">
        <v>84</v>
      </c>
      <c r="AY150" s="16" t="s">
        <v>138</v>
      </c>
      <c r="BE150" s="145">
        <f>IF(N150="základní",J150,0)</f>
        <v>40944.300000000003</v>
      </c>
      <c r="BF150" s="145">
        <f>IF(N150="snížená",J150,0)</f>
        <v>0</v>
      </c>
      <c r="BG150" s="145">
        <f>IF(N150="zákl. přenesená",J150,0)</f>
        <v>0</v>
      </c>
      <c r="BH150" s="145">
        <f>IF(N150="sníž. přenesená",J150,0)</f>
        <v>0</v>
      </c>
      <c r="BI150" s="145">
        <f>IF(N150="nulová",J150,0)</f>
        <v>0</v>
      </c>
      <c r="BJ150" s="16" t="s">
        <v>82</v>
      </c>
      <c r="BK150" s="145">
        <f>ROUND(I150*H150,2)</f>
        <v>40944.300000000003</v>
      </c>
      <c r="BL150" s="16" t="s">
        <v>145</v>
      </c>
      <c r="BM150" s="144" t="s">
        <v>183</v>
      </c>
    </row>
    <row r="151" spans="2:65" s="12" customFormat="1" ht="11.25">
      <c r="B151" s="146"/>
      <c r="D151" s="147" t="s">
        <v>154</v>
      </c>
      <c r="E151" s="148" t="s">
        <v>1</v>
      </c>
      <c r="F151" s="149" t="s">
        <v>184</v>
      </c>
      <c r="H151" s="150">
        <v>543.74900000000002</v>
      </c>
      <c r="I151" s="151"/>
      <c r="L151" s="146"/>
      <c r="M151" s="152"/>
      <c r="T151" s="153"/>
      <c r="AT151" s="148" t="s">
        <v>154</v>
      </c>
      <c r="AU151" s="148" t="s">
        <v>84</v>
      </c>
      <c r="AV151" s="12" t="s">
        <v>84</v>
      </c>
      <c r="AW151" s="12" t="s">
        <v>30</v>
      </c>
      <c r="AX151" s="12" t="s">
        <v>82</v>
      </c>
      <c r="AY151" s="148" t="s">
        <v>138</v>
      </c>
    </row>
    <row r="152" spans="2:65" s="1" customFormat="1" ht="14.45" customHeight="1">
      <c r="B152" s="31"/>
      <c r="C152" s="132" t="s">
        <v>185</v>
      </c>
      <c r="D152" s="132" t="s">
        <v>141</v>
      </c>
      <c r="E152" s="133" t="s">
        <v>186</v>
      </c>
      <c r="F152" s="134" t="s">
        <v>187</v>
      </c>
      <c r="G152" s="135" t="s">
        <v>152</v>
      </c>
      <c r="H152" s="136">
        <v>135.83199999999999</v>
      </c>
      <c r="I152" s="137">
        <v>310</v>
      </c>
      <c r="J152" s="138">
        <f>ROUND(I152*H152,2)</f>
        <v>42107.92</v>
      </c>
      <c r="K152" s="139"/>
      <c r="L152" s="31"/>
      <c r="M152" s="140" t="s">
        <v>1</v>
      </c>
      <c r="N152" s="141" t="s">
        <v>39</v>
      </c>
      <c r="P152" s="142">
        <f>O152*H152</f>
        <v>0</v>
      </c>
      <c r="Q152" s="142">
        <v>4.3800000000000002E-3</v>
      </c>
      <c r="R152" s="142">
        <f>Q152*H152</f>
        <v>0.59494416000000006</v>
      </c>
      <c r="S152" s="142">
        <v>0</v>
      </c>
      <c r="T152" s="143">
        <f>S152*H152</f>
        <v>0</v>
      </c>
      <c r="AR152" s="144" t="s">
        <v>145</v>
      </c>
      <c r="AT152" s="144" t="s">
        <v>141</v>
      </c>
      <c r="AU152" s="144" t="s">
        <v>84</v>
      </c>
      <c r="AY152" s="16" t="s">
        <v>138</v>
      </c>
      <c r="BE152" s="145">
        <f>IF(N152="základní",J152,0)</f>
        <v>42107.92</v>
      </c>
      <c r="BF152" s="145">
        <f>IF(N152="snížená",J152,0)</f>
        <v>0</v>
      </c>
      <c r="BG152" s="145">
        <f>IF(N152="zákl. přenesená",J152,0)</f>
        <v>0</v>
      </c>
      <c r="BH152" s="145">
        <f>IF(N152="sníž. přenesená",J152,0)</f>
        <v>0</v>
      </c>
      <c r="BI152" s="145">
        <f>IF(N152="nulová",J152,0)</f>
        <v>0</v>
      </c>
      <c r="BJ152" s="16" t="s">
        <v>82</v>
      </c>
      <c r="BK152" s="145">
        <f>ROUND(I152*H152,2)</f>
        <v>42107.92</v>
      </c>
      <c r="BL152" s="16" t="s">
        <v>145</v>
      </c>
      <c r="BM152" s="144" t="s">
        <v>188</v>
      </c>
    </row>
    <row r="153" spans="2:65" s="12" customFormat="1" ht="11.25">
      <c r="B153" s="146"/>
      <c r="D153" s="147" t="s">
        <v>154</v>
      </c>
      <c r="E153" s="148" t="s">
        <v>1</v>
      </c>
      <c r="F153" s="149" t="s">
        <v>189</v>
      </c>
      <c r="H153" s="150">
        <v>135.83199999999999</v>
      </c>
      <c r="I153" s="151"/>
      <c r="L153" s="146"/>
      <c r="M153" s="152"/>
      <c r="T153" s="153"/>
      <c r="AT153" s="148" t="s">
        <v>154</v>
      </c>
      <c r="AU153" s="148" t="s">
        <v>84</v>
      </c>
      <c r="AV153" s="12" t="s">
        <v>84</v>
      </c>
      <c r="AW153" s="12" t="s">
        <v>30</v>
      </c>
      <c r="AX153" s="12" t="s">
        <v>82</v>
      </c>
      <c r="AY153" s="148" t="s">
        <v>138</v>
      </c>
    </row>
    <row r="154" spans="2:65" s="1" customFormat="1" ht="14.45" customHeight="1">
      <c r="B154" s="31"/>
      <c r="C154" s="132" t="s">
        <v>190</v>
      </c>
      <c r="D154" s="132" t="s">
        <v>141</v>
      </c>
      <c r="E154" s="133" t="s">
        <v>191</v>
      </c>
      <c r="F154" s="134" t="s">
        <v>192</v>
      </c>
      <c r="G154" s="135" t="s">
        <v>152</v>
      </c>
      <c r="H154" s="136">
        <v>269.51600000000002</v>
      </c>
      <c r="I154" s="137">
        <v>320</v>
      </c>
      <c r="J154" s="138">
        <f>ROUND(I154*H154,2)</f>
        <v>86245.119999999995</v>
      </c>
      <c r="K154" s="139"/>
      <c r="L154" s="31"/>
      <c r="M154" s="140" t="s">
        <v>1</v>
      </c>
      <c r="N154" s="141" t="s">
        <v>39</v>
      </c>
      <c r="P154" s="142">
        <f>O154*H154</f>
        <v>0</v>
      </c>
      <c r="Q154" s="142">
        <v>1.54E-2</v>
      </c>
      <c r="R154" s="142">
        <f>Q154*H154</f>
        <v>4.1505464000000005</v>
      </c>
      <c r="S154" s="142">
        <v>0</v>
      </c>
      <c r="T154" s="143">
        <f>S154*H154</f>
        <v>0</v>
      </c>
      <c r="AR154" s="144" t="s">
        <v>145</v>
      </c>
      <c r="AT154" s="144" t="s">
        <v>141</v>
      </c>
      <c r="AU154" s="144" t="s">
        <v>84</v>
      </c>
      <c r="AY154" s="16" t="s">
        <v>138</v>
      </c>
      <c r="BE154" s="145">
        <f>IF(N154="základní",J154,0)</f>
        <v>86245.119999999995</v>
      </c>
      <c r="BF154" s="145">
        <f>IF(N154="snížená",J154,0)</f>
        <v>0</v>
      </c>
      <c r="BG154" s="145">
        <f>IF(N154="zákl. přenesená",J154,0)</f>
        <v>0</v>
      </c>
      <c r="BH154" s="145">
        <f>IF(N154="sníž. přenesená",J154,0)</f>
        <v>0</v>
      </c>
      <c r="BI154" s="145">
        <f>IF(N154="nulová",J154,0)</f>
        <v>0</v>
      </c>
      <c r="BJ154" s="16" t="s">
        <v>82</v>
      </c>
      <c r="BK154" s="145">
        <f>ROUND(I154*H154,2)</f>
        <v>86245.119999999995</v>
      </c>
      <c r="BL154" s="16" t="s">
        <v>145</v>
      </c>
      <c r="BM154" s="144" t="s">
        <v>193</v>
      </c>
    </row>
    <row r="155" spans="2:65" s="12" customFormat="1" ht="11.25">
      <c r="B155" s="146"/>
      <c r="D155" s="147" t="s">
        <v>154</v>
      </c>
      <c r="E155" s="148" t="s">
        <v>1</v>
      </c>
      <c r="F155" s="149" t="s">
        <v>194</v>
      </c>
      <c r="H155" s="150">
        <v>269.51600000000002</v>
      </c>
      <c r="I155" s="151"/>
      <c r="L155" s="146"/>
      <c r="M155" s="152"/>
      <c r="T155" s="153"/>
      <c r="AT155" s="148" t="s">
        <v>154</v>
      </c>
      <c r="AU155" s="148" t="s">
        <v>84</v>
      </c>
      <c r="AV155" s="12" t="s">
        <v>84</v>
      </c>
      <c r="AW155" s="12" t="s">
        <v>30</v>
      </c>
      <c r="AX155" s="12" t="s">
        <v>82</v>
      </c>
      <c r="AY155" s="148" t="s">
        <v>138</v>
      </c>
    </row>
    <row r="156" spans="2:65" s="1" customFormat="1" ht="19.899999999999999" customHeight="1">
      <c r="B156" s="31"/>
      <c r="C156" s="132" t="s">
        <v>195</v>
      </c>
      <c r="D156" s="132" t="s">
        <v>141</v>
      </c>
      <c r="E156" s="133" t="s">
        <v>196</v>
      </c>
      <c r="F156" s="134" t="s">
        <v>197</v>
      </c>
      <c r="G156" s="135" t="s">
        <v>152</v>
      </c>
      <c r="H156" s="136">
        <v>92.28</v>
      </c>
      <c r="I156" s="137">
        <v>433</v>
      </c>
      <c r="J156" s="138">
        <f>ROUND(I156*H156,2)</f>
        <v>39957.24</v>
      </c>
      <c r="K156" s="139"/>
      <c r="L156" s="31"/>
      <c r="M156" s="140" t="s">
        <v>1</v>
      </c>
      <c r="N156" s="141" t="s">
        <v>39</v>
      </c>
      <c r="P156" s="142">
        <f>O156*H156</f>
        <v>0</v>
      </c>
      <c r="Q156" s="142">
        <v>1.8380000000000001E-2</v>
      </c>
      <c r="R156" s="142">
        <f>Q156*H156</f>
        <v>1.6961064000000001</v>
      </c>
      <c r="S156" s="142">
        <v>0</v>
      </c>
      <c r="T156" s="143">
        <f>S156*H156</f>
        <v>0</v>
      </c>
      <c r="AR156" s="144" t="s">
        <v>145</v>
      </c>
      <c r="AT156" s="144" t="s">
        <v>141</v>
      </c>
      <c r="AU156" s="144" t="s">
        <v>84</v>
      </c>
      <c r="AY156" s="16" t="s">
        <v>138</v>
      </c>
      <c r="BE156" s="145">
        <f>IF(N156="základní",J156,0)</f>
        <v>39957.24</v>
      </c>
      <c r="BF156" s="145">
        <f>IF(N156="snížená",J156,0)</f>
        <v>0</v>
      </c>
      <c r="BG156" s="145">
        <f>IF(N156="zákl. přenesená",J156,0)</f>
        <v>0</v>
      </c>
      <c r="BH156" s="145">
        <f>IF(N156="sníž. přenesená",J156,0)</f>
        <v>0</v>
      </c>
      <c r="BI156" s="145">
        <f>IF(N156="nulová",J156,0)</f>
        <v>0</v>
      </c>
      <c r="BJ156" s="16" t="s">
        <v>82</v>
      </c>
      <c r="BK156" s="145">
        <f>ROUND(I156*H156,2)</f>
        <v>39957.24</v>
      </c>
      <c r="BL156" s="16" t="s">
        <v>145</v>
      </c>
      <c r="BM156" s="144" t="s">
        <v>198</v>
      </c>
    </row>
    <row r="157" spans="2:65" s="12" customFormat="1" ht="11.25">
      <c r="B157" s="146"/>
      <c r="D157" s="147" t="s">
        <v>154</v>
      </c>
      <c r="E157" s="148" t="s">
        <v>1</v>
      </c>
      <c r="F157" s="149" t="s">
        <v>199</v>
      </c>
      <c r="H157" s="150">
        <v>164.68</v>
      </c>
      <c r="I157" s="151"/>
      <c r="L157" s="146"/>
      <c r="M157" s="152"/>
      <c r="T157" s="153"/>
      <c r="AT157" s="148" t="s">
        <v>154</v>
      </c>
      <c r="AU157" s="148" t="s">
        <v>84</v>
      </c>
      <c r="AV157" s="12" t="s">
        <v>84</v>
      </c>
      <c r="AW157" s="12" t="s">
        <v>30</v>
      </c>
      <c r="AX157" s="12" t="s">
        <v>74</v>
      </c>
      <c r="AY157" s="148" t="s">
        <v>138</v>
      </c>
    </row>
    <row r="158" spans="2:65" s="12" customFormat="1" ht="11.25">
      <c r="B158" s="146"/>
      <c r="D158" s="147" t="s">
        <v>154</v>
      </c>
      <c r="E158" s="148" t="s">
        <v>1</v>
      </c>
      <c r="F158" s="149" t="s">
        <v>200</v>
      </c>
      <c r="H158" s="150">
        <v>-72.400000000000006</v>
      </c>
      <c r="I158" s="151"/>
      <c r="L158" s="146"/>
      <c r="M158" s="152"/>
      <c r="T158" s="153"/>
      <c r="AT158" s="148" t="s">
        <v>154</v>
      </c>
      <c r="AU158" s="148" t="s">
        <v>84</v>
      </c>
      <c r="AV158" s="12" t="s">
        <v>84</v>
      </c>
      <c r="AW158" s="12" t="s">
        <v>30</v>
      </c>
      <c r="AX158" s="12" t="s">
        <v>74</v>
      </c>
      <c r="AY158" s="148" t="s">
        <v>138</v>
      </c>
    </row>
    <row r="159" spans="2:65" s="13" customFormat="1" ht="11.25">
      <c r="B159" s="154"/>
      <c r="D159" s="147" t="s">
        <v>154</v>
      </c>
      <c r="E159" s="155" t="s">
        <v>1</v>
      </c>
      <c r="F159" s="156" t="s">
        <v>162</v>
      </c>
      <c r="H159" s="157">
        <v>92.28</v>
      </c>
      <c r="I159" s="158"/>
      <c r="L159" s="154"/>
      <c r="M159" s="159"/>
      <c r="T159" s="160"/>
      <c r="AT159" s="155" t="s">
        <v>154</v>
      </c>
      <c r="AU159" s="155" t="s">
        <v>84</v>
      </c>
      <c r="AV159" s="13" t="s">
        <v>145</v>
      </c>
      <c r="AW159" s="13" t="s">
        <v>30</v>
      </c>
      <c r="AX159" s="13" t="s">
        <v>82</v>
      </c>
      <c r="AY159" s="155" t="s">
        <v>138</v>
      </c>
    </row>
    <row r="160" spans="2:65" s="1" customFormat="1" ht="22.15" customHeight="1">
      <c r="B160" s="31"/>
      <c r="C160" s="132" t="s">
        <v>8</v>
      </c>
      <c r="D160" s="132" t="s">
        <v>141</v>
      </c>
      <c r="E160" s="133" t="s">
        <v>201</v>
      </c>
      <c r="F160" s="134" t="s">
        <v>202</v>
      </c>
      <c r="G160" s="135" t="s">
        <v>152</v>
      </c>
      <c r="H160" s="136">
        <v>543.74900000000002</v>
      </c>
      <c r="I160" s="137">
        <v>350</v>
      </c>
      <c r="J160" s="138">
        <f>ROUND(I160*H160,2)</f>
        <v>190312.15</v>
      </c>
      <c r="K160" s="139"/>
      <c r="L160" s="31"/>
      <c r="M160" s="140" t="s">
        <v>1</v>
      </c>
      <c r="N160" s="141" t="s">
        <v>39</v>
      </c>
      <c r="P160" s="142">
        <f>O160*H160</f>
        <v>0</v>
      </c>
      <c r="Q160" s="142">
        <v>9.2999999999999992E-3</v>
      </c>
      <c r="R160" s="142">
        <f>Q160*H160</f>
        <v>5.0568656999999995</v>
      </c>
      <c r="S160" s="142">
        <v>0</v>
      </c>
      <c r="T160" s="143">
        <f>S160*H160</f>
        <v>0</v>
      </c>
      <c r="AR160" s="144" t="s">
        <v>145</v>
      </c>
      <c r="AT160" s="144" t="s">
        <v>141</v>
      </c>
      <c r="AU160" s="144" t="s">
        <v>84</v>
      </c>
      <c r="AY160" s="16" t="s">
        <v>138</v>
      </c>
      <c r="BE160" s="145">
        <f>IF(N160="základní",J160,0)</f>
        <v>190312.15</v>
      </c>
      <c r="BF160" s="145">
        <f>IF(N160="snížená",J160,0)</f>
        <v>0</v>
      </c>
      <c r="BG160" s="145">
        <f>IF(N160="zákl. přenesená",J160,0)</f>
        <v>0</v>
      </c>
      <c r="BH160" s="145">
        <f>IF(N160="sníž. přenesená",J160,0)</f>
        <v>0</v>
      </c>
      <c r="BI160" s="145">
        <f>IF(N160="nulová",J160,0)</f>
        <v>0</v>
      </c>
      <c r="BJ160" s="16" t="s">
        <v>82</v>
      </c>
      <c r="BK160" s="145">
        <f>ROUND(I160*H160,2)</f>
        <v>190312.15</v>
      </c>
      <c r="BL160" s="16" t="s">
        <v>145</v>
      </c>
      <c r="BM160" s="144" t="s">
        <v>203</v>
      </c>
    </row>
    <row r="161" spans="2:65" s="12" customFormat="1" ht="11.25">
      <c r="B161" s="146"/>
      <c r="D161" s="147" t="s">
        <v>154</v>
      </c>
      <c r="E161" s="148" t="s">
        <v>1</v>
      </c>
      <c r="F161" s="149" t="s">
        <v>204</v>
      </c>
      <c r="H161" s="150">
        <v>1046.3399999999999</v>
      </c>
      <c r="I161" s="151"/>
      <c r="L161" s="146"/>
      <c r="M161" s="152"/>
      <c r="T161" s="153"/>
      <c r="AT161" s="148" t="s">
        <v>154</v>
      </c>
      <c r="AU161" s="148" t="s">
        <v>84</v>
      </c>
      <c r="AV161" s="12" t="s">
        <v>84</v>
      </c>
      <c r="AW161" s="12" t="s">
        <v>30</v>
      </c>
      <c r="AX161" s="12" t="s">
        <v>74</v>
      </c>
      <c r="AY161" s="148" t="s">
        <v>138</v>
      </c>
    </row>
    <row r="162" spans="2:65" s="12" customFormat="1" ht="11.25">
      <c r="B162" s="146"/>
      <c r="D162" s="147" t="s">
        <v>154</v>
      </c>
      <c r="E162" s="148" t="s">
        <v>1</v>
      </c>
      <c r="F162" s="149" t="s">
        <v>205</v>
      </c>
      <c r="H162" s="150">
        <v>-60.8</v>
      </c>
      <c r="I162" s="151"/>
      <c r="L162" s="146"/>
      <c r="M162" s="152"/>
      <c r="T162" s="153"/>
      <c r="AT162" s="148" t="s">
        <v>154</v>
      </c>
      <c r="AU162" s="148" t="s">
        <v>84</v>
      </c>
      <c r="AV162" s="12" t="s">
        <v>84</v>
      </c>
      <c r="AW162" s="12" t="s">
        <v>30</v>
      </c>
      <c r="AX162" s="12" t="s">
        <v>74</v>
      </c>
      <c r="AY162" s="148" t="s">
        <v>138</v>
      </c>
    </row>
    <row r="163" spans="2:65" s="12" customFormat="1" ht="11.25">
      <c r="B163" s="146"/>
      <c r="D163" s="147" t="s">
        <v>154</v>
      </c>
      <c r="E163" s="148" t="s">
        <v>1</v>
      </c>
      <c r="F163" s="149" t="s">
        <v>206</v>
      </c>
      <c r="H163" s="150">
        <v>-19.600000000000001</v>
      </c>
      <c r="I163" s="151"/>
      <c r="L163" s="146"/>
      <c r="M163" s="152"/>
      <c r="T163" s="153"/>
      <c r="AT163" s="148" t="s">
        <v>154</v>
      </c>
      <c r="AU163" s="148" t="s">
        <v>84</v>
      </c>
      <c r="AV163" s="12" t="s">
        <v>84</v>
      </c>
      <c r="AW163" s="12" t="s">
        <v>30</v>
      </c>
      <c r="AX163" s="12" t="s">
        <v>74</v>
      </c>
      <c r="AY163" s="148" t="s">
        <v>138</v>
      </c>
    </row>
    <row r="164" spans="2:65" s="12" customFormat="1" ht="11.25">
      <c r="B164" s="146"/>
      <c r="D164" s="147" t="s">
        <v>154</v>
      </c>
      <c r="E164" s="148" t="s">
        <v>1</v>
      </c>
      <c r="F164" s="149" t="s">
        <v>207</v>
      </c>
      <c r="H164" s="150">
        <v>-2.5</v>
      </c>
      <c r="I164" s="151"/>
      <c r="L164" s="146"/>
      <c r="M164" s="152"/>
      <c r="T164" s="153"/>
      <c r="AT164" s="148" t="s">
        <v>154</v>
      </c>
      <c r="AU164" s="148" t="s">
        <v>84</v>
      </c>
      <c r="AV164" s="12" t="s">
        <v>84</v>
      </c>
      <c r="AW164" s="12" t="s">
        <v>30</v>
      </c>
      <c r="AX164" s="12" t="s">
        <v>74</v>
      </c>
      <c r="AY164" s="148" t="s">
        <v>138</v>
      </c>
    </row>
    <row r="165" spans="2:65" s="12" customFormat="1" ht="11.25">
      <c r="B165" s="146"/>
      <c r="D165" s="147" t="s">
        <v>154</v>
      </c>
      <c r="E165" s="148" t="s">
        <v>1</v>
      </c>
      <c r="F165" s="149" t="s">
        <v>208</v>
      </c>
      <c r="H165" s="150">
        <v>-3.375</v>
      </c>
      <c r="I165" s="151"/>
      <c r="L165" s="146"/>
      <c r="M165" s="152"/>
      <c r="T165" s="153"/>
      <c r="AT165" s="148" t="s">
        <v>154</v>
      </c>
      <c r="AU165" s="148" t="s">
        <v>84</v>
      </c>
      <c r="AV165" s="12" t="s">
        <v>84</v>
      </c>
      <c r="AW165" s="12" t="s">
        <v>30</v>
      </c>
      <c r="AX165" s="12" t="s">
        <v>74</v>
      </c>
      <c r="AY165" s="148" t="s">
        <v>138</v>
      </c>
    </row>
    <row r="166" spans="2:65" s="12" customFormat="1" ht="11.25">
      <c r="B166" s="146"/>
      <c r="D166" s="147" t="s">
        <v>154</v>
      </c>
      <c r="E166" s="148" t="s">
        <v>1</v>
      </c>
      <c r="F166" s="149" t="s">
        <v>209</v>
      </c>
      <c r="H166" s="150">
        <v>-3</v>
      </c>
      <c r="I166" s="151"/>
      <c r="L166" s="146"/>
      <c r="M166" s="152"/>
      <c r="T166" s="153"/>
      <c r="AT166" s="148" t="s">
        <v>154</v>
      </c>
      <c r="AU166" s="148" t="s">
        <v>84</v>
      </c>
      <c r="AV166" s="12" t="s">
        <v>84</v>
      </c>
      <c r="AW166" s="12" t="s">
        <v>30</v>
      </c>
      <c r="AX166" s="12" t="s">
        <v>74</v>
      </c>
      <c r="AY166" s="148" t="s">
        <v>138</v>
      </c>
    </row>
    <row r="167" spans="2:65" s="12" customFormat="1" ht="11.25">
      <c r="B167" s="146"/>
      <c r="D167" s="147" t="s">
        <v>154</v>
      </c>
      <c r="E167" s="148" t="s">
        <v>1</v>
      </c>
      <c r="F167" s="149" t="s">
        <v>210</v>
      </c>
      <c r="H167" s="150">
        <v>-4</v>
      </c>
      <c r="I167" s="151"/>
      <c r="L167" s="146"/>
      <c r="M167" s="152"/>
      <c r="T167" s="153"/>
      <c r="AT167" s="148" t="s">
        <v>154</v>
      </c>
      <c r="AU167" s="148" t="s">
        <v>84</v>
      </c>
      <c r="AV167" s="12" t="s">
        <v>84</v>
      </c>
      <c r="AW167" s="12" t="s">
        <v>30</v>
      </c>
      <c r="AX167" s="12" t="s">
        <v>74</v>
      </c>
      <c r="AY167" s="148" t="s">
        <v>138</v>
      </c>
    </row>
    <row r="168" spans="2:65" s="12" customFormat="1" ht="11.25">
      <c r="B168" s="146"/>
      <c r="D168" s="147" t="s">
        <v>154</v>
      </c>
      <c r="E168" s="148" t="s">
        <v>1</v>
      </c>
      <c r="F168" s="149" t="s">
        <v>211</v>
      </c>
      <c r="H168" s="150">
        <v>-47.52</v>
      </c>
      <c r="I168" s="151"/>
      <c r="L168" s="146"/>
      <c r="M168" s="152"/>
      <c r="T168" s="153"/>
      <c r="AT168" s="148" t="s">
        <v>154</v>
      </c>
      <c r="AU168" s="148" t="s">
        <v>84</v>
      </c>
      <c r="AV168" s="12" t="s">
        <v>84</v>
      </c>
      <c r="AW168" s="12" t="s">
        <v>30</v>
      </c>
      <c r="AX168" s="12" t="s">
        <v>74</v>
      </c>
      <c r="AY168" s="148" t="s">
        <v>138</v>
      </c>
    </row>
    <row r="169" spans="2:65" s="12" customFormat="1" ht="11.25">
      <c r="B169" s="146"/>
      <c r="D169" s="147" t="s">
        <v>154</v>
      </c>
      <c r="E169" s="148" t="s">
        <v>1</v>
      </c>
      <c r="F169" s="149" t="s">
        <v>212</v>
      </c>
      <c r="H169" s="150">
        <v>-269.51600000000002</v>
      </c>
      <c r="I169" s="151"/>
      <c r="L169" s="146"/>
      <c r="M169" s="152"/>
      <c r="T169" s="153"/>
      <c r="AT169" s="148" t="s">
        <v>154</v>
      </c>
      <c r="AU169" s="148" t="s">
        <v>84</v>
      </c>
      <c r="AV169" s="12" t="s">
        <v>84</v>
      </c>
      <c r="AW169" s="12" t="s">
        <v>30</v>
      </c>
      <c r="AX169" s="12" t="s">
        <v>74</v>
      </c>
      <c r="AY169" s="148" t="s">
        <v>138</v>
      </c>
    </row>
    <row r="170" spans="2:65" s="12" customFormat="1" ht="11.25">
      <c r="B170" s="146"/>
      <c r="D170" s="147" t="s">
        <v>154</v>
      </c>
      <c r="E170" s="148" t="s">
        <v>1</v>
      </c>
      <c r="F170" s="149" t="s">
        <v>213</v>
      </c>
      <c r="H170" s="150">
        <v>-92.28</v>
      </c>
      <c r="I170" s="151"/>
      <c r="L170" s="146"/>
      <c r="M170" s="152"/>
      <c r="T170" s="153"/>
      <c r="AT170" s="148" t="s">
        <v>154</v>
      </c>
      <c r="AU170" s="148" t="s">
        <v>84</v>
      </c>
      <c r="AV170" s="12" t="s">
        <v>84</v>
      </c>
      <c r="AW170" s="12" t="s">
        <v>30</v>
      </c>
      <c r="AX170" s="12" t="s">
        <v>74</v>
      </c>
      <c r="AY170" s="148" t="s">
        <v>138</v>
      </c>
    </row>
    <row r="171" spans="2:65" s="13" customFormat="1" ht="11.25">
      <c r="B171" s="154"/>
      <c r="D171" s="147" t="s">
        <v>154</v>
      </c>
      <c r="E171" s="155" t="s">
        <v>1</v>
      </c>
      <c r="F171" s="156" t="s">
        <v>162</v>
      </c>
      <c r="H171" s="157">
        <v>543.74900000000002</v>
      </c>
      <c r="I171" s="158"/>
      <c r="L171" s="154"/>
      <c r="M171" s="159"/>
      <c r="T171" s="160"/>
      <c r="AT171" s="155" t="s">
        <v>154</v>
      </c>
      <c r="AU171" s="155" t="s">
        <v>84</v>
      </c>
      <c r="AV171" s="13" t="s">
        <v>145</v>
      </c>
      <c r="AW171" s="13" t="s">
        <v>30</v>
      </c>
      <c r="AX171" s="13" t="s">
        <v>82</v>
      </c>
      <c r="AY171" s="155" t="s">
        <v>138</v>
      </c>
    </row>
    <row r="172" spans="2:65" s="1" customFormat="1" ht="14.45" customHeight="1">
      <c r="B172" s="31"/>
      <c r="C172" s="132" t="s">
        <v>214</v>
      </c>
      <c r="D172" s="132" t="s">
        <v>141</v>
      </c>
      <c r="E172" s="133" t="s">
        <v>215</v>
      </c>
      <c r="F172" s="134" t="s">
        <v>216</v>
      </c>
      <c r="G172" s="135" t="s">
        <v>152</v>
      </c>
      <c r="H172" s="136">
        <v>274.52</v>
      </c>
      <c r="I172" s="137">
        <v>23.6</v>
      </c>
      <c r="J172" s="138">
        <f>ROUND(I172*H172,2)</f>
        <v>6478.67</v>
      </c>
      <c r="K172" s="139"/>
      <c r="L172" s="31"/>
      <c r="M172" s="140" t="s">
        <v>1</v>
      </c>
      <c r="N172" s="141" t="s">
        <v>39</v>
      </c>
      <c r="P172" s="142">
        <f>O172*H172</f>
        <v>0</v>
      </c>
      <c r="Q172" s="142">
        <v>9.8999999999999999E-4</v>
      </c>
      <c r="R172" s="142">
        <f>Q172*H172</f>
        <v>0.27177479999999998</v>
      </c>
      <c r="S172" s="142">
        <v>6.0000000000000002E-5</v>
      </c>
      <c r="T172" s="143">
        <f>S172*H172</f>
        <v>1.6471199999999998E-2</v>
      </c>
      <c r="AR172" s="144" t="s">
        <v>145</v>
      </c>
      <c r="AT172" s="144" t="s">
        <v>141</v>
      </c>
      <c r="AU172" s="144" t="s">
        <v>84</v>
      </c>
      <c r="AY172" s="16" t="s">
        <v>138</v>
      </c>
      <c r="BE172" s="145">
        <f>IF(N172="základní",J172,0)</f>
        <v>6478.67</v>
      </c>
      <c r="BF172" s="145">
        <f>IF(N172="snížená",J172,0)</f>
        <v>0</v>
      </c>
      <c r="BG172" s="145">
        <f>IF(N172="zákl. přenesená",J172,0)</f>
        <v>0</v>
      </c>
      <c r="BH172" s="145">
        <f>IF(N172="sníž. přenesená",J172,0)</f>
        <v>0</v>
      </c>
      <c r="BI172" s="145">
        <f>IF(N172="nulová",J172,0)</f>
        <v>0</v>
      </c>
      <c r="BJ172" s="16" t="s">
        <v>82</v>
      </c>
      <c r="BK172" s="145">
        <f>ROUND(I172*H172,2)</f>
        <v>6478.67</v>
      </c>
      <c r="BL172" s="16" t="s">
        <v>145</v>
      </c>
      <c r="BM172" s="144" t="s">
        <v>217</v>
      </c>
    </row>
    <row r="173" spans="2:65" s="1" customFormat="1" ht="14.45" customHeight="1">
      <c r="B173" s="31"/>
      <c r="C173" s="132" t="s">
        <v>218</v>
      </c>
      <c r="D173" s="132" t="s">
        <v>141</v>
      </c>
      <c r="E173" s="133" t="s">
        <v>219</v>
      </c>
      <c r="F173" s="134" t="s">
        <v>220</v>
      </c>
      <c r="G173" s="135" t="s">
        <v>152</v>
      </c>
      <c r="H173" s="136">
        <v>250</v>
      </c>
      <c r="I173" s="137">
        <v>36.6</v>
      </c>
      <c r="J173" s="138">
        <f>ROUND(I173*H173,2)</f>
        <v>9150</v>
      </c>
      <c r="K173" s="139"/>
      <c r="L173" s="31"/>
      <c r="M173" s="140" t="s">
        <v>1</v>
      </c>
      <c r="N173" s="141" t="s">
        <v>39</v>
      </c>
      <c r="P173" s="142">
        <f>O173*H173</f>
        <v>0</v>
      </c>
      <c r="Q173" s="142">
        <v>1.98E-3</v>
      </c>
      <c r="R173" s="142">
        <f>Q173*H173</f>
        <v>0.495</v>
      </c>
      <c r="S173" s="142">
        <v>6.0000000000000002E-5</v>
      </c>
      <c r="T173" s="143">
        <f>S173*H173</f>
        <v>1.5000000000000001E-2</v>
      </c>
      <c r="AR173" s="144" t="s">
        <v>145</v>
      </c>
      <c r="AT173" s="144" t="s">
        <v>141</v>
      </c>
      <c r="AU173" s="144" t="s">
        <v>84</v>
      </c>
      <c r="AY173" s="16" t="s">
        <v>138</v>
      </c>
      <c r="BE173" s="145">
        <f>IF(N173="základní",J173,0)</f>
        <v>9150</v>
      </c>
      <c r="BF173" s="145">
        <f>IF(N173="snížená",J173,0)</f>
        <v>0</v>
      </c>
      <c r="BG173" s="145">
        <f>IF(N173="zákl. přenesená",J173,0)</f>
        <v>0</v>
      </c>
      <c r="BH173" s="145">
        <f>IF(N173="sníž. přenesená",J173,0)</f>
        <v>0</v>
      </c>
      <c r="BI173" s="145">
        <f>IF(N173="nulová",J173,0)</f>
        <v>0</v>
      </c>
      <c r="BJ173" s="16" t="s">
        <v>82</v>
      </c>
      <c r="BK173" s="145">
        <f>ROUND(I173*H173,2)</f>
        <v>9150</v>
      </c>
      <c r="BL173" s="16" t="s">
        <v>145</v>
      </c>
      <c r="BM173" s="144" t="s">
        <v>221</v>
      </c>
    </row>
    <row r="174" spans="2:65" s="12" customFormat="1" ht="11.25">
      <c r="B174" s="146"/>
      <c r="D174" s="147" t="s">
        <v>154</v>
      </c>
      <c r="E174" s="148" t="s">
        <v>1</v>
      </c>
      <c r="F174" s="149" t="s">
        <v>222</v>
      </c>
      <c r="H174" s="150">
        <v>250</v>
      </c>
      <c r="I174" s="151"/>
      <c r="L174" s="146"/>
      <c r="M174" s="152"/>
      <c r="T174" s="153"/>
      <c r="AT174" s="148" t="s">
        <v>154</v>
      </c>
      <c r="AU174" s="148" t="s">
        <v>84</v>
      </c>
      <c r="AV174" s="12" t="s">
        <v>84</v>
      </c>
      <c r="AW174" s="12" t="s">
        <v>30</v>
      </c>
      <c r="AX174" s="12" t="s">
        <v>82</v>
      </c>
      <c r="AY174" s="148" t="s">
        <v>138</v>
      </c>
    </row>
    <row r="175" spans="2:65" s="1" customFormat="1" ht="14.45" customHeight="1">
      <c r="B175" s="31"/>
      <c r="C175" s="132" t="s">
        <v>223</v>
      </c>
      <c r="D175" s="132" t="s">
        <v>141</v>
      </c>
      <c r="E175" s="133" t="s">
        <v>224</v>
      </c>
      <c r="F175" s="134" t="s">
        <v>225</v>
      </c>
      <c r="G175" s="135" t="s">
        <v>152</v>
      </c>
      <c r="H175" s="136">
        <v>57.34</v>
      </c>
      <c r="I175" s="137">
        <v>535</v>
      </c>
      <c r="J175" s="138">
        <f>ROUND(I175*H175,2)</f>
        <v>30676.9</v>
      </c>
      <c r="K175" s="139"/>
      <c r="L175" s="31"/>
      <c r="M175" s="140" t="s">
        <v>1</v>
      </c>
      <c r="N175" s="141" t="s">
        <v>39</v>
      </c>
      <c r="P175" s="142">
        <f>O175*H175</f>
        <v>0</v>
      </c>
      <c r="Q175" s="142">
        <v>9.3840000000000007E-2</v>
      </c>
      <c r="R175" s="142">
        <f>Q175*H175</f>
        <v>5.3807856000000003</v>
      </c>
      <c r="S175" s="142">
        <v>0</v>
      </c>
      <c r="T175" s="143">
        <f>S175*H175</f>
        <v>0</v>
      </c>
      <c r="AR175" s="144" t="s">
        <v>145</v>
      </c>
      <c r="AT175" s="144" t="s">
        <v>141</v>
      </c>
      <c r="AU175" s="144" t="s">
        <v>84</v>
      </c>
      <c r="AY175" s="16" t="s">
        <v>138</v>
      </c>
      <c r="BE175" s="145">
        <f>IF(N175="základní",J175,0)</f>
        <v>30676.9</v>
      </c>
      <c r="BF175" s="145">
        <f>IF(N175="snížená",J175,0)</f>
        <v>0</v>
      </c>
      <c r="BG175" s="145">
        <f>IF(N175="zákl. přenesená",J175,0)</f>
        <v>0</v>
      </c>
      <c r="BH175" s="145">
        <f>IF(N175="sníž. přenesená",J175,0)</f>
        <v>0</v>
      </c>
      <c r="BI175" s="145">
        <f>IF(N175="nulová",J175,0)</f>
        <v>0</v>
      </c>
      <c r="BJ175" s="16" t="s">
        <v>82</v>
      </c>
      <c r="BK175" s="145">
        <f>ROUND(I175*H175,2)</f>
        <v>30676.9</v>
      </c>
      <c r="BL175" s="16" t="s">
        <v>145</v>
      </c>
      <c r="BM175" s="144" t="s">
        <v>226</v>
      </c>
    </row>
    <row r="176" spans="2:65" s="12" customFormat="1" ht="11.25">
      <c r="B176" s="146"/>
      <c r="D176" s="147" t="s">
        <v>154</v>
      </c>
      <c r="E176" s="148" t="s">
        <v>1</v>
      </c>
      <c r="F176" s="149" t="s">
        <v>227</v>
      </c>
      <c r="H176" s="150">
        <v>57.34</v>
      </c>
      <c r="I176" s="151"/>
      <c r="L176" s="146"/>
      <c r="M176" s="152"/>
      <c r="T176" s="153"/>
      <c r="AT176" s="148" t="s">
        <v>154</v>
      </c>
      <c r="AU176" s="148" t="s">
        <v>84</v>
      </c>
      <c r="AV176" s="12" t="s">
        <v>84</v>
      </c>
      <c r="AW176" s="12" t="s">
        <v>30</v>
      </c>
      <c r="AX176" s="12" t="s">
        <v>82</v>
      </c>
      <c r="AY176" s="148" t="s">
        <v>138</v>
      </c>
    </row>
    <row r="177" spans="2:65" s="1" customFormat="1" ht="14.45" customHeight="1">
      <c r="B177" s="31"/>
      <c r="C177" s="132" t="s">
        <v>228</v>
      </c>
      <c r="D177" s="132" t="s">
        <v>141</v>
      </c>
      <c r="E177" s="133" t="s">
        <v>229</v>
      </c>
      <c r="F177" s="134" t="s">
        <v>230</v>
      </c>
      <c r="G177" s="135" t="s">
        <v>152</v>
      </c>
      <c r="H177" s="136">
        <v>11.92</v>
      </c>
      <c r="I177" s="137">
        <v>621</v>
      </c>
      <c r="J177" s="138">
        <f>ROUND(I177*H177,2)</f>
        <v>7402.32</v>
      </c>
      <c r="K177" s="139"/>
      <c r="L177" s="31"/>
      <c r="M177" s="140" t="s">
        <v>1</v>
      </c>
      <c r="N177" s="141" t="s">
        <v>39</v>
      </c>
      <c r="P177" s="142">
        <f>O177*H177</f>
        <v>0</v>
      </c>
      <c r="Q177" s="142">
        <v>0.1173</v>
      </c>
      <c r="R177" s="142">
        <f>Q177*H177</f>
        <v>1.3982159999999999</v>
      </c>
      <c r="S177" s="142">
        <v>0</v>
      </c>
      <c r="T177" s="143">
        <f>S177*H177</f>
        <v>0</v>
      </c>
      <c r="AR177" s="144" t="s">
        <v>145</v>
      </c>
      <c r="AT177" s="144" t="s">
        <v>141</v>
      </c>
      <c r="AU177" s="144" t="s">
        <v>84</v>
      </c>
      <c r="AY177" s="16" t="s">
        <v>138</v>
      </c>
      <c r="BE177" s="145">
        <f>IF(N177="základní",J177,0)</f>
        <v>7402.32</v>
      </c>
      <c r="BF177" s="145">
        <f>IF(N177="snížená",J177,0)</f>
        <v>0</v>
      </c>
      <c r="BG177" s="145">
        <f>IF(N177="zákl. přenesená",J177,0)</f>
        <v>0</v>
      </c>
      <c r="BH177" s="145">
        <f>IF(N177="sníž. přenesená",J177,0)</f>
        <v>0</v>
      </c>
      <c r="BI177" s="145">
        <f>IF(N177="nulová",J177,0)</f>
        <v>0</v>
      </c>
      <c r="BJ177" s="16" t="s">
        <v>82</v>
      </c>
      <c r="BK177" s="145">
        <f>ROUND(I177*H177,2)</f>
        <v>7402.32</v>
      </c>
      <c r="BL177" s="16" t="s">
        <v>145</v>
      </c>
      <c r="BM177" s="144" t="s">
        <v>231</v>
      </c>
    </row>
    <row r="178" spans="2:65" s="12" customFormat="1" ht="11.25">
      <c r="B178" s="146"/>
      <c r="D178" s="147" t="s">
        <v>154</v>
      </c>
      <c r="E178" s="148" t="s">
        <v>1</v>
      </c>
      <c r="F178" s="149" t="s">
        <v>232</v>
      </c>
      <c r="H178" s="150">
        <v>11.92</v>
      </c>
      <c r="I178" s="151"/>
      <c r="L178" s="146"/>
      <c r="M178" s="152"/>
      <c r="T178" s="153"/>
      <c r="AT178" s="148" t="s">
        <v>154</v>
      </c>
      <c r="AU178" s="148" t="s">
        <v>84</v>
      </c>
      <c r="AV178" s="12" t="s">
        <v>84</v>
      </c>
      <c r="AW178" s="12" t="s">
        <v>30</v>
      </c>
      <c r="AX178" s="12" t="s">
        <v>82</v>
      </c>
      <c r="AY178" s="148" t="s">
        <v>138</v>
      </c>
    </row>
    <row r="179" spans="2:65" s="1" customFormat="1" ht="14.45" customHeight="1">
      <c r="B179" s="31"/>
      <c r="C179" s="132" t="s">
        <v>233</v>
      </c>
      <c r="D179" s="132" t="s">
        <v>141</v>
      </c>
      <c r="E179" s="133" t="s">
        <v>234</v>
      </c>
      <c r="F179" s="134" t="s">
        <v>235</v>
      </c>
      <c r="G179" s="135" t="s">
        <v>152</v>
      </c>
      <c r="H179" s="136">
        <v>69.260000000000005</v>
      </c>
      <c r="I179" s="137">
        <v>32</v>
      </c>
      <c r="J179" s="138">
        <f>ROUND(I179*H179,2)</f>
        <v>2216.3200000000002</v>
      </c>
      <c r="K179" s="139"/>
      <c r="L179" s="31"/>
      <c r="M179" s="140" t="s">
        <v>1</v>
      </c>
      <c r="N179" s="141" t="s">
        <v>39</v>
      </c>
      <c r="P179" s="142">
        <f>O179*H179</f>
        <v>0</v>
      </c>
      <c r="Q179" s="142">
        <v>1.2999999999999999E-4</v>
      </c>
      <c r="R179" s="142">
        <f>Q179*H179</f>
        <v>9.0037999999999993E-3</v>
      </c>
      <c r="S179" s="142">
        <v>0</v>
      </c>
      <c r="T179" s="143">
        <f>S179*H179</f>
        <v>0</v>
      </c>
      <c r="AR179" s="144" t="s">
        <v>145</v>
      </c>
      <c r="AT179" s="144" t="s">
        <v>141</v>
      </c>
      <c r="AU179" s="144" t="s">
        <v>84</v>
      </c>
      <c r="AY179" s="16" t="s">
        <v>138</v>
      </c>
      <c r="BE179" s="145">
        <f>IF(N179="základní",J179,0)</f>
        <v>2216.3200000000002</v>
      </c>
      <c r="BF179" s="145">
        <f>IF(N179="snížená",J179,0)</f>
        <v>0</v>
      </c>
      <c r="BG179" s="145">
        <f>IF(N179="zákl. přenesená",J179,0)</f>
        <v>0</v>
      </c>
      <c r="BH179" s="145">
        <f>IF(N179="sníž. přenesená",J179,0)</f>
        <v>0</v>
      </c>
      <c r="BI179" s="145">
        <f>IF(N179="nulová",J179,0)</f>
        <v>0</v>
      </c>
      <c r="BJ179" s="16" t="s">
        <v>82</v>
      </c>
      <c r="BK179" s="145">
        <f>ROUND(I179*H179,2)</f>
        <v>2216.3200000000002</v>
      </c>
      <c r="BL179" s="16" t="s">
        <v>145</v>
      </c>
      <c r="BM179" s="144" t="s">
        <v>236</v>
      </c>
    </row>
    <row r="180" spans="2:65" s="12" customFormat="1" ht="11.25">
      <c r="B180" s="146"/>
      <c r="D180" s="147" t="s">
        <v>154</v>
      </c>
      <c r="E180" s="148" t="s">
        <v>1</v>
      </c>
      <c r="F180" s="149" t="s">
        <v>227</v>
      </c>
      <c r="H180" s="150">
        <v>57.34</v>
      </c>
      <c r="I180" s="151"/>
      <c r="L180" s="146"/>
      <c r="M180" s="152"/>
      <c r="T180" s="153"/>
      <c r="AT180" s="148" t="s">
        <v>154</v>
      </c>
      <c r="AU180" s="148" t="s">
        <v>84</v>
      </c>
      <c r="AV180" s="12" t="s">
        <v>84</v>
      </c>
      <c r="AW180" s="12" t="s">
        <v>30</v>
      </c>
      <c r="AX180" s="12" t="s">
        <v>74</v>
      </c>
      <c r="AY180" s="148" t="s">
        <v>138</v>
      </c>
    </row>
    <row r="181" spans="2:65" s="12" customFormat="1" ht="11.25">
      <c r="B181" s="146"/>
      <c r="D181" s="147" t="s">
        <v>154</v>
      </c>
      <c r="E181" s="148" t="s">
        <v>1</v>
      </c>
      <c r="F181" s="149" t="s">
        <v>232</v>
      </c>
      <c r="H181" s="150">
        <v>11.92</v>
      </c>
      <c r="I181" s="151"/>
      <c r="L181" s="146"/>
      <c r="M181" s="152"/>
      <c r="T181" s="153"/>
      <c r="AT181" s="148" t="s">
        <v>154</v>
      </c>
      <c r="AU181" s="148" t="s">
        <v>84</v>
      </c>
      <c r="AV181" s="12" t="s">
        <v>84</v>
      </c>
      <c r="AW181" s="12" t="s">
        <v>30</v>
      </c>
      <c r="AX181" s="12" t="s">
        <v>74</v>
      </c>
      <c r="AY181" s="148" t="s">
        <v>138</v>
      </c>
    </row>
    <row r="182" spans="2:65" s="13" customFormat="1" ht="11.25">
      <c r="B182" s="154"/>
      <c r="D182" s="147" t="s">
        <v>154</v>
      </c>
      <c r="E182" s="155" t="s">
        <v>1</v>
      </c>
      <c r="F182" s="156" t="s">
        <v>162</v>
      </c>
      <c r="H182" s="157">
        <v>69.260000000000005</v>
      </c>
      <c r="I182" s="158"/>
      <c r="L182" s="154"/>
      <c r="M182" s="159"/>
      <c r="T182" s="160"/>
      <c r="AT182" s="155" t="s">
        <v>154</v>
      </c>
      <c r="AU182" s="155" t="s">
        <v>84</v>
      </c>
      <c r="AV182" s="13" t="s">
        <v>145</v>
      </c>
      <c r="AW182" s="13" t="s">
        <v>30</v>
      </c>
      <c r="AX182" s="13" t="s">
        <v>82</v>
      </c>
      <c r="AY182" s="155" t="s">
        <v>138</v>
      </c>
    </row>
    <row r="183" spans="2:65" s="11" customFormat="1" ht="22.9" customHeight="1">
      <c r="B183" s="120"/>
      <c r="D183" s="121" t="s">
        <v>73</v>
      </c>
      <c r="E183" s="130" t="s">
        <v>185</v>
      </c>
      <c r="F183" s="130" t="s">
        <v>237</v>
      </c>
      <c r="I183" s="123"/>
      <c r="J183" s="131">
        <f>BK183</f>
        <v>135743.16</v>
      </c>
      <c r="L183" s="120"/>
      <c r="M183" s="125"/>
      <c r="P183" s="126">
        <f>SUM(P184:P229)</f>
        <v>0</v>
      </c>
      <c r="R183" s="126">
        <f>SUM(R184:R229)</f>
        <v>5.9170899999999992E-2</v>
      </c>
      <c r="T183" s="127">
        <f>SUM(T184:T229)</f>
        <v>44.282747000000001</v>
      </c>
      <c r="AR183" s="121" t="s">
        <v>82</v>
      </c>
      <c r="AT183" s="128" t="s">
        <v>73</v>
      </c>
      <c r="AU183" s="128" t="s">
        <v>82</v>
      </c>
      <c r="AY183" s="121" t="s">
        <v>138</v>
      </c>
      <c r="BK183" s="129">
        <f>SUM(BK184:BK229)</f>
        <v>135743.16</v>
      </c>
    </row>
    <row r="184" spans="2:65" s="1" customFormat="1" ht="19.899999999999999" customHeight="1">
      <c r="B184" s="31"/>
      <c r="C184" s="132" t="s">
        <v>238</v>
      </c>
      <c r="D184" s="132" t="s">
        <v>141</v>
      </c>
      <c r="E184" s="133" t="s">
        <v>239</v>
      </c>
      <c r="F184" s="134" t="s">
        <v>240</v>
      </c>
      <c r="G184" s="135" t="s">
        <v>152</v>
      </c>
      <c r="H184" s="136">
        <v>274.52</v>
      </c>
      <c r="I184" s="137">
        <v>50</v>
      </c>
      <c r="J184" s="138">
        <f>ROUND(I184*H184,2)</f>
        <v>13726</v>
      </c>
      <c r="K184" s="139"/>
      <c r="L184" s="31"/>
      <c r="M184" s="140" t="s">
        <v>1</v>
      </c>
      <c r="N184" s="141" t="s">
        <v>39</v>
      </c>
      <c r="P184" s="142">
        <f>O184*H184</f>
        <v>0</v>
      </c>
      <c r="Q184" s="142">
        <v>1.2999999999999999E-4</v>
      </c>
      <c r="R184" s="142">
        <f>Q184*H184</f>
        <v>3.5687599999999993E-2</v>
      </c>
      <c r="S184" s="142">
        <v>0</v>
      </c>
      <c r="T184" s="143">
        <f>S184*H184</f>
        <v>0</v>
      </c>
      <c r="AR184" s="144" t="s">
        <v>145</v>
      </c>
      <c r="AT184" s="144" t="s">
        <v>141</v>
      </c>
      <c r="AU184" s="144" t="s">
        <v>84</v>
      </c>
      <c r="AY184" s="16" t="s">
        <v>138</v>
      </c>
      <c r="BE184" s="145">
        <f>IF(N184="základní",J184,0)</f>
        <v>13726</v>
      </c>
      <c r="BF184" s="145">
        <f>IF(N184="snížená",J184,0)</f>
        <v>0</v>
      </c>
      <c r="BG184" s="145">
        <f>IF(N184="zákl. přenesená",J184,0)</f>
        <v>0</v>
      </c>
      <c r="BH184" s="145">
        <f>IF(N184="sníž. přenesená",J184,0)</f>
        <v>0</v>
      </c>
      <c r="BI184" s="145">
        <f>IF(N184="nulová",J184,0)</f>
        <v>0</v>
      </c>
      <c r="BJ184" s="16" t="s">
        <v>82</v>
      </c>
      <c r="BK184" s="145">
        <f>ROUND(I184*H184,2)</f>
        <v>13726</v>
      </c>
      <c r="BL184" s="16" t="s">
        <v>145</v>
      </c>
      <c r="BM184" s="144" t="s">
        <v>241</v>
      </c>
    </row>
    <row r="185" spans="2:65" s="12" customFormat="1" ht="11.25">
      <c r="B185" s="146"/>
      <c r="D185" s="147" t="s">
        <v>154</v>
      </c>
      <c r="E185" s="148" t="s">
        <v>1</v>
      </c>
      <c r="F185" s="149" t="s">
        <v>242</v>
      </c>
      <c r="H185" s="150">
        <v>274.52</v>
      </c>
      <c r="I185" s="151"/>
      <c r="L185" s="146"/>
      <c r="M185" s="152"/>
      <c r="T185" s="153"/>
      <c r="AT185" s="148" t="s">
        <v>154</v>
      </c>
      <c r="AU185" s="148" t="s">
        <v>84</v>
      </c>
      <c r="AV185" s="12" t="s">
        <v>84</v>
      </c>
      <c r="AW185" s="12" t="s">
        <v>30</v>
      </c>
      <c r="AX185" s="12" t="s">
        <v>82</v>
      </c>
      <c r="AY185" s="148" t="s">
        <v>138</v>
      </c>
    </row>
    <row r="186" spans="2:65" s="1" customFormat="1" ht="14.45" customHeight="1">
      <c r="B186" s="31"/>
      <c r="C186" s="132" t="s">
        <v>243</v>
      </c>
      <c r="D186" s="132" t="s">
        <v>141</v>
      </c>
      <c r="E186" s="133" t="s">
        <v>244</v>
      </c>
      <c r="F186" s="134" t="s">
        <v>245</v>
      </c>
      <c r="G186" s="135" t="s">
        <v>152</v>
      </c>
      <c r="H186" s="136">
        <v>274.52</v>
      </c>
      <c r="I186" s="137">
        <v>80</v>
      </c>
      <c r="J186" s="138">
        <f>ROUND(I186*H186,2)</f>
        <v>21961.599999999999</v>
      </c>
      <c r="K186" s="139"/>
      <c r="L186" s="31"/>
      <c r="M186" s="140" t="s">
        <v>1</v>
      </c>
      <c r="N186" s="141" t="s">
        <v>39</v>
      </c>
      <c r="P186" s="142">
        <f>O186*H186</f>
        <v>0</v>
      </c>
      <c r="Q186" s="142">
        <v>4.0000000000000003E-5</v>
      </c>
      <c r="R186" s="142">
        <f>Q186*H186</f>
        <v>1.0980800000000001E-2</v>
      </c>
      <c r="S186" s="142">
        <v>0</v>
      </c>
      <c r="T186" s="143">
        <f>S186*H186</f>
        <v>0</v>
      </c>
      <c r="AR186" s="144" t="s">
        <v>145</v>
      </c>
      <c r="AT186" s="144" t="s">
        <v>141</v>
      </c>
      <c r="AU186" s="144" t="s">
        <v>84</v>
      </c>
      <c r="AY186" s="16" t="s">
        <v>138</v>
      </c>
      <c r="BE186" s="145">
        <f>IF(N186="základní",J186,0)</f>
        <v>21961.599999999999</v>
      </c>
      <c r="BF186" s="145">
        <f>IF(N186="snížená",J186,0)</f>
        <v>0</v>
      </c>
      <c r="BG186" s="145">
        <f>IF(N186="zákl. přenesená",J186,0)</f>
        <v>0</v>
      </c>
      <c r="BH186" s="145">
        <f>IF(N186="sníž. přenesená",J186,0)</f>
        <v>0</v>
      </c>
      <c r="BI186" s="145">
        <f>IF(N186="nulová",J186,0)</f>
        <v>0</v>
      </c>
      <c r="BJ186" s="16" t="s">
        <v>82</v>
      </c>
      <c r="BK186" s="145">
        <f>ROUND(I186*H186,2)</f>
        <v>21961.599999999999</v>
      </c>
      <c r="BL186" s="16" t="s">
        <v>145</v>
      </c>
      <c r="BM186" s="144" t="s">
        <v>246</v>
      </c>
    </row>
    <row r="187" spans="2:65" s="1" customFormat="1" ht="14.45" customHeight="1">
      <c r="B187" s="31"/>
      <c r="C187" s="132" t="s">
        <v>247</v>
      </c>
      <c r="D187" s="132" t="s">
        <v>141</v>
      </c>
      <c r="E187" s="133" t="s">
        <v>248</v>
      </c>
      <c r="F187" s="134" t="s">
        <v>249</v>
      </c>
      <c r="G187" s="135" t="s">
        <v>152</v>
      </c>
      <c r="H187" s="136">
        <v>81.254999999999995</v>
      </c>
      <c r="I187" s="137">
        <v>100</v>
      </c>
      <c r="J187" s="138">
        <f>ROUND(I187*H187,2)</f>
        <v>8125.5</v>
      </c>
      <c r="K187" s="139"/>
      <c r="L187" s="31"/>
      <c r="M187" s="140" t="s">
        <v>1</v>
      </c>
      <c r="N187" s="141" t="s">
        <v>39</v>
      </c>
      <c r="P187" s="142">
        <f>O187*H187</f>
        <v>0</v>
      </c>
      <c r="Q187" s="142">
        <v>0</v>
      </c>
      <c r="R187" s="142">
        <f>Q187*H187</f>
        <v>0</v>
      </c>
      <c r="S187" s="142">
        <v>0.18099999999999999</v>
      </c>
      <c r="T187" s="143">
        <f>S187*H187</f>
        <v>14.707154999999998</v>
      </c>
      <c r="AR187" s="144" t="s">
        <v>145</v>
      </c>
      <c r="AT187" s="144" t="s">
        <v>141</v>
      </c>
      <c r="AU187" s="144" t="s">
        <v>84</v>
      </c>
      <c r="AY187" s="16" t="s">
        <v>138</v>
      </c>
      <c r="BE187" s="145">
        <f>IF(N187="základní",J187,0)</f>
        <v>8125.5</v>
      </c>
      <c r="BF187" s="145">
        <f>IF(N187="snížená",J187,0)</f>
        <v>0</v>
      </c>
      <c r="BG187" s="145">
        <f>IF(N187="zákl. přenesená",J187,0)</f>
        <v>0</v>
      </c>
      <c r="BH187" s="145">
        <f>IF(N187="sníž. přenesená",J187,0)</f>
        <v>0</v>
      </c>
      <c r="BI187" s="145">
        <f>IF(N187="nulová",J187,0)</f>
        <v>0</v>
      </c>
      <c r="BJ187" s="16" t="s">
        <v>82</v>
      </c>
      <c r="BK187" s="145">
        <f>ROUND(I187*H187,2)</f>
        <v>8125.5</v>
      </c>
      <c r="BL187" s="16" t="s">
        <v>145</v>
      </c>
      <c r="BM187" s="144" t="s">
        <v>250</v>
      </c>
    </row>
    <row r="188" spans="2:65" s="14" customFormat="1" ht="11.25">
      <c r="B188" s="161"/>
      <c r="D188" s="147" t="s">
        <v>154</v>
      </c>
      <c r="E188" s="162" t="s">
        <v>1</v>
      </c>
      <c r="F188" s="163" t="s">
        <v>251</v>
      </c>
      <c r="H188" s="162" t="s">
        <v>1</v>
      </c>
      <c r="I188" s="164"/>
      <c r="L188" s="161"/>
      <c r="M188" s="165"/>
      <c r="T188" s="166"/>
      <c r="AT188" s="162" t="s">
        <v>154</v>
      </c>
      <c r="AU188" s="162" t="s">
        <v>84</v>
      </c>
      <c r="AV188" s="14" t="s">
        <v>82</v>
      </c>
      <c r="AW188" s="14" t="s">
        <v>30</v>
      </c>
      <c r="AX188" s="14" t="s">
        <v>74</v>
      </c>
      <c r="AY188" s="162" t="s">
        <v>138</v>
      </c>
    </row>
    <row r="189" spans="2:65" s="12" customFormat="1" ht="11.25">
      <c r="B189" s="146"/>
      <c r="D189" s="147" t="s">
        <v>154</v>
      </c>
      <c r="E189" s="148" t="s">
        <v>1</v>
      </c>
      <c r="F189" s="149" t="s">
        <v>252</v>
      </c>
      <c r="H189" s="150">
        <v>92.655000000000001</v>
      </c>
      <c r="I189" s="151"/>
      <c r="L189" s="146"/>
      <c r="M189" s="152"/>
      <c r="T189" s="153"/>
      <c r="AT189" s="148" t="s">
        <v>154</v>
      </c>
      <c r="AU189" s="148" t="s">
        <v>84</v>
      </c>
      <c r="AV189" s="12" t="s">
        <v>84</v>
      </c>
      <c r="AW189" s="12" t="s">
        <v>30</v>
      </c>
      <c r="AX189" s="12" t="s">
        <v>74</v>
      </c>
      <c r="AY189" s="148" t="s">
        <v>138</v>
      </c>
    </row>
    <row r="190" spans="2:65" s="12" customFormat="1" ht="11.25">
      <c r="B190" s="146"/>
      <c r="D190" s="147" t="s">
        <v>154</v>
      </c>
      <c r="E190" s="148" t="s">
        <v>1</v>
      </c>
      <c r="F190" s="149" t="s">
        <v>253</v>
      </c>
      <c r="H190" s="150">
        <v>-3.6</v>
      </c>
      <c r="I190" s="151"/>
      <c r="L190" s="146"/>
      <c r="M190" s="152"/>
      <c r="T190" s="153"/>
      <c r="AT190" s="148" t="s">
        <v>154</v>
      </c>
      <c r="AU190" s="148" t="s">
        <v>84</v>
      </c>
      <c r="AV190" s="12" t="s">
        <v>84</v>
      </c>
      <c r="AW190" s="12" t="s">
        <v>30</v>
      </c>
      <c r="AX190" s="12" t="s">
        <v>74</v>
      </c>
      <c r="AY190" s="148" t="s">
        <v>138</v>
      </c>
    </row>
    <row r="191" spans="2:65" s="12" customFormat="1" ht="11.25">
      <c r="B191" s="146"/>
      <c r="D191" s="147" t="s">
        <v>154</v>
      </c>
      <c r="E191" s="148" t="s">
        <v>1</v>
      </c>
      <c r="F191" s="149" t="s">
        <v>254</v>
      </c>
      <c r="H191" s="150">
        <v>-1.4</v>
      </c>
      <c r="I191" s="151"/>
      <c r="L191" s="146"/>
      <c r="M191" s="152"/>
      <c r="T191" s="153"/>
      <c r="AT191" s="148" t="s">
        <v>154</v>
      </c>
      <c r="AU191" s="148" t="s">
        <v>84</v>
      </c>
      <c r="AV191" s="12" t="s">
        <v>84</v>
      </c>
      <c r="AW191" s="12" t="s">
        <v>30</v>
      </c>
      <c r="AX191" s="12" t="s">
        <v>74</v>
      </c>
      <c r="AY191" s="148" t="s">
        <v>138</v>
      </c>
    </row>
    <row r="192" spans="2:65" s="12" customFormat="1" ht="11.25">
      <c r="B192" s="146"/>
      <c r="D192" s="147" t="s">
        <v>154</v>
      </c>
      <c r="E192" s="148" t="s">
        <v>1</v>
      </c>
      <c r="F192" s="149" t="s">
        <v>255</v>
      </c>
      <c r="H192" s="150">
        <v>-6.4</v>
      </c>
      <c r="I192" s="151"/>
      <c r="L192" s="146"/>
      <c r="M192" s="152"/>
      <c r="T192" s="153"/>
      <c r="AT192" s="148" t="s">
        <v>154</v>
      </c>
      <c r="AU192" s="148" t="s">
        <v>84</v>
      </c>
      <c r="AV192" s="12" t="s">
        <v>84</v>
      </c>
      <c r="AW192" s="12" t="s">
        <v>30</v>
      </c>
      <c r="AX192" s="12" t="s">
        <v>74</v>
      </c>
      <c r="AY192" s="148" t="s">
        <v>138</v>
      </c>
    </row>
    <row r="193" spans="2:65" s="13" customFormat="1" ht="11.25">
      <c r="B193" s="154"/>
      <c r="D193" s="147" t="s">
        <v>154</v>
      </c>
      <c r="E193" s="155" t="s">
        <v>1</v>
      </c>
      <c r="F193" s="156" t="s">
        <v>162</v>
      </c>
      <c r="H193" s="157">
        <v>81.254999999999995</v>
      </c>
      <c r="I193" s="158"/>
      <c r="L193" s="154"/>
      <c r="M193" s="159"/>
      <c r="T193" s="160"/>
      <c r="AT193" s="155" t="s">
        <v>154</v>
      </c>
      <c r="AU193" s="155" t="s">
        <v>84</v>
      </c>
      <c r="AV193" s="13" t="s">
        <v>145</v>
      </c>
      <c r="AW193" s="13" t="s">
        <v>30</v>
      </c>
      <c r="AX193" s="13" t="s">
        <v>82</v>
      </c>
      <c r="AY193" s="155" t="s">
        <v>138</v>
      </c>
    </row>
    <row r="194" spans="2:65" s="1" customFormat="1" ht="14.45" customHeight="1">
      <c r="B194" s="31"/>
      <c r="C194" s="132" t="s">
        <v>7</v>
      </c>
      <c r="D194" s="132" t="s">
        <v>141</v>
      </c>
      <c r="E194" s="133" t="s">
        <v>256</v>
      </c>
      <c r="F194" s="134" t="s">
        <v>257</v>
      </c>
      <c r="G194" s="135" t="s">
        <v>152</v>
      </c>
      <c r="H194" s="136">
        <v>2.15</v>
      </c>
      <c r="I194" s="137">
        <v>205</v>
      </c>
      <c r="J194" s="138">
        <f>ROUND(I194*H194,2)</f>
        <v>440.75</v>
      </c>
      <c r="K194" s="139"/>
      <c r="L194" s="31"/>
      <c r="M194" s="140" t="s">
        <v>1</v>
      </c>
      <c r="N194" s="141" t="s">
        <v>39</v>
      </c>
      <c r="P194" s="142">
        <f>O194*H194</f>
        <v>0</v>
      </c>
      <c r="Q194" s="142">
        <v>0</v>
      </c>
      <c r="R194" s="142">
        <f>Q194*H194</f>
        <v>0</v>
      </c>
      <c r="S194" s="142">
        <v>0.1</v>
      </c>
      <c r="T194" s="143">
        <f>S194*H194</f>
        <v>0.215</v>
      </c>
      <c r="AR194" s="144" t="s">
        <v>145</v>
      </c>
      <c r="AT194" s="144" t="s">
        <v>141</v>
      </c>
      <c r="AU194" s="144" t="s">
        <v>84</v>
      </c>
      <c r="AY194" s="16" t="s">
        <v>138</v>
      </c>
      <c r="BE194" s="145">
        <f>IF(N194="základní",J194,0)</f>
        <v>440.75</v>
      </c>
      <c r="BF194" s="145">
        <f>IF(N194="snížená",J194,0)</f>
        <v>0</v>
      </c>
      <c r="BG194" s="145">
        <f>IF(N194="zákl. přenesená",J194,0)</f>
        <v>0</v>
      </c>
      <c r="BH194" s="145">
        <f>IF(N194="sníž. přenesená",J194,0)</f>
        <v>0</v>
      </c>
      <c r="BI194" s="145">
        <f>IF(N194="nulová",J194,0)</f>
        <v>0</v>
      </c>
      <c r="BJ194" s="16" t="s">
        <v>82</v>
      </c>
      <c r="BK194" s="145">
        <f>ROUND(I194*H194,2)</f>
        <v>440.75</v>
      </c>
      <c r="BL194" s="16" t="s">
        <v>145</v>
      </c>
      <c r="BM194" s="144" t="s">
        <v>258</v>
      </c>
    </row>
    <row r="195" spans="2:65" s="12" customFormat="1" ht="11.25">
      <c r="B195" s="146"/>
      <c r="D195" s="147" t="s">
        <v>154</v>
      </c>
      <c r="E195" s="148" t="s">
        <v>1</v>
      </c>
      <c r="F195" s="149" t="s">
        <v>259</v>
      </c>
      <c r="H195" s="150">
        <v>2.15</v>
      </c>
      <c r="I195" s="151"/>
      <c r="L195" s="146"/>
      <c r="M195" s="152"/>
      <c r="T195" s="153"/>
      <c r="AT195" s="148" t="s">
        <v>154</v>
      </c>
      <c r="AU195" s="148" t="s">
        <v>84</v>
      </c>
      <c r="AV195" s="12" t="s">
        <v>84</v>
      </c>
      <c r="AW195" s="12" t="s">
        <v>30</v>
      </c>
      <c r="AX195" s="12" t="s">
        <v>82</v>
      </c>
      <c r="AY195" s="148" t="s">
        <v>138</v>
      </c>
    </row>
    <row r="196" spans="2:65" s="1" customFormat="1" ht="19.899999999999999" customHeight="1">
      <c r="B196" s="31"/>
      <c r="C196" s="132" t="s">
        <v>260</v>
      </c>
      <c r="D196" s="132" t="s">
        <v>141</v>
      </c>
      <c r="E196" s="133" t="s">
        <v>261</v>
      </c>
      <c r="F196" s="134" t="s">
        <v>262</v>
      </c>
      <c r="G196" s="135" t="s">
        <v>263</v>
      </c>
      <c r="H196" s="136">
        <v>0.13700000000000001</v>
      </c>
      <c r="I196" s="137">
        <v>5810</v>
      </c>
      <c r="J196" s="138">
        <f>ROUND(I196*H196,2)</f>
        <v>795.97</v>
      </c>
      <c r="K196" s="139"/>
      <c r="L196" s="31"/>
      <c r="M196" s="140" t="s">
        <v>1</v>
      </c>
      <c r="N196" s="141" t="s">
        <v>39</v>
      </c>
      <c r="P196" s="142">
        <f>O196*H196</f>
        <v>0</v>
      </c>
      <c r="Q196" s="142">
        <v>0</v>
      </c>
      <c r="R196" s="142">
        <f>Q196*H196</f>
        <v>0</v>
      </c>
      <c r="S196" s="142">
        <v>2.2000000000000002</v>
      </c>
      <c r="T196" s="143">
        <f>S196*H196</f>
        <v>0.30140000000000006</v>
      </c>
      <c r="AR196" s="144" t="s">
        <v>145</v>
      </c>
      <c r="AT196" s="144" t="s">
        <v>141</v>
      </c>
      <c r="AU196" s="144" t="s">
        <v>84</v>
      </c>
      <c r="AY196" s="16" t="s">
        <v>138</v>
      </c>
      <c r="BE196" s="145">
        <f>IF(N196="základní",J196,0)</f>
        <v>795.97</v>
      </c>
      <c r="BF196" s="145">
        <f>IF(N196="snížená",J196,0)</f>
        <v>0</v>
      </c>
      <c r="BG196" s="145">
        <f>IF(N196="zákl. přenesená",J196,0)</f>
        <v>0</v>
      </c>
      <c r="BH196" s="145">
        <f>IF(N196="sníž. přenesená",J196,0)</f>
        <v>0</v>
      </c>
      <c r="BI196" s="145">
        <f>IF(N196="nulová",J196,0)</f>
        <v>0</v>
      </c>
      <c r="BJ196" s="16" t="s">
        <v>82</v>
      </c>
      <c r="BK196" s="145">
        <f>ROUND(I196*H196,2)</f>
        <v>795.97</v>
      </c>
      <c r="BL196" s="16" t="s">
        <v>145</v>
      </c>
      <c r="BM196" s="144" t="s">
        <v>264</v>
      </c>
    </row>
    <row r="197" spans="2:65" s="12" customFormat="1" ht="11.25">
      <c r="B197" s="146"/>
      <c r="D197" s="147" t="s">
        <v>154</v>
      </c>
      <c r="E197" s="148" t="s">
        <v>1</v>
      </c>
      <c r="F197" s="149" t="s">
        <v>265</v>
      </c>
      <c r="H197" s="150">
        <v>0.13700000000000001</v>
      </c>
      <c r="I197" s="151"/>
      <c r="L197" s="146"/>
      <c r="M197" s="152"/>
      <c r="T197" s="153"/>
      <c r="AT197" s="148" t="s">
        <v>154</v>
      </c>
      <c r="AU197" s="148" t="s">
        <v>84</v>
      </c>
      <c r="AV197" s="12" t="s">
        <v>84</v>
      </c>
      <c r="AW197" s="12" t="s">
        <v>30</v>
      </c>
      <c r="AX197" s="12" t="s">
        <v>82</v>
      </c>
      <c r="AY197" s="148" t="s">
        <v>138</v>
      </c>
    </row>
    <row r="198" spans="2:65" s="1" customFormat="1" ht="19.899999999999999" customHeight="1">
      <c r="B198" s="31"/>
      <c r="C198" s="132" t="s">
        <v>266</v>
      </c>
      <c r="D198" s="132" t="s">
        <v>141</v>
      </c>
      <c r="E198" s="133" t="s">
        <v>267</v>
      </c>
      <c r="F198" s="134" t="s">
        <v>268</v>
      </c>
      <c r="G198" s="135" t="s">
        <v>263</v>
      </c>
      <c r="H198" s="136">
        <v>3.8319999999999999</v>
      </c>
      <c r="I198" s="137">
        <v>3750</v>
      </c>
      <c r="J198" s="138">
        <f>ROUND(I198*H198,2)</f>
        <v>14370</v>
      </c>
      <c r="K198" s="139"/>
      <c r="L198" s="31"/>
      <c r="M198" s="140" t="s">
        <v>1</v>
      </c>
      <c r="N198" s="141" t="s">
        <v>39</v>
      </c>
      <c r="P198" s="142">
        <f>O198*H198</f>
        <v>0</v>
      </c>
      <c r="Q198" s="142">
        <v>0</v>
      </c>
      <c r="R198" s="142">
        <f>Q198*H198</f>
        <v>0</v>
      </c>
      <c r="S198" s="142">
        <v>2.2000000000000002</v>
      </c>
      <c r="T198" s="143">
        <f>S198*H198</f>
        <v>8.4304000000000006</v>
      </c>
      <c r="AR198" s="144" t="s">
        <v>145</v>
      </c>
      <c r="AT198" s="144" t="s">
        <v>141</v>
      </c>
      <c r="AU198" s="144" t="s">
        <v>84</v>
      </c>
      <c r="AY198" s="16" t="s">
        <v>138</v>
      </c>
      <c r="BE198" s="145">
        <f>IF(N198="základní",J198,0)</f>
        <v>14370</v>
      </c>
      <c r="BF198" s="145">
        <f>IF(N198="snížená",J198,0)</f>
        <v>0</v>
      </c>
      <c r="BG198" s="145">
        <f>IF(N198="zákl. přenesená",J198,0)</f>
        <v>0</v>
      </c>
      <c r="BH198" s="145">
        <f>IF(N198="sníž. přenesená",J198,0)</f>
        <v>0</v>
      </c>
      <c r="BI198" s="145">
        <f>IF(N198="nulová",J198,0)</f>
        <v>0</v>
      </c>
      <c r="BJ198" s="16" t="s">
        <v>82</v>
      </c>
      <c r="BK198" s="145">
        <f>ROUND(I198*H198,2)</f>
        <v>14370</v>
      </c>
      <c r="BL198" s="16" t="s">
        <v>145</v>
      </c>
      <c r="BM198" s="144" t="s">
        <v>269</v>
      </c>
    </row>
    <row r="199" spans="2:65" s="12" customFormat="1" ht="11.25">
      <c r="B199" s="146"/>
      <c r="D199" s="147" t="s">
        <v>154</v>
      </c>
      <c r="E199" s="148" t="s">
        <v>1</v>
      </c>
      <c r="F199" s="149" t="s">
        <v>270</v>
      </c>
      <c r="H199" s="150">
        <v>3.3759999999999999</v>
      </c>
      <c r="I199" s="151"/>
      <c r="L199" s="146"/>
      <c r="M199" s="152"/>
      <c r="T199" s="153"/>
      <c r="AT199" s="148" t="s">
        <v>154</v>
      </c>
      <c r="AU199" s="148" t="s">
        <v>84</v>
      </c>
      <c r="AV199" s="12" t="s">
        <v>84</v>
      </c>
      <c r="AW199" s="12" t="s">
        <v>30</v>
      </c>
      <c r="AX199" s="12" t="s">
        <v>74</v>
      </c>
      <c r="AY199" s="148" t="s">
        <v>138</v>
      </c>
    </row>
    <row r="200" spans="2:65" s="12" customFormat="1" ht="11.25">
      <c r="B200" s="146"/>
      <c r="D200" s="147" t="s">
        <v>154</v>
      </c>
      <c r="E200" s="148" t="s">
        <v>1</v>
      </c>
      <c r="F200" s="149" t="s">
        <v>271</v>
      </c>
      <c r="H200" s="150">
        <v>0.45600000000000002</v>
      </c>
      <c r="I200" s="151"/>
      <c r="L200" s="146"/>
      <c r="M200" s="152"/>
      <c r="T200" s="153"/>
      <c r="AT200" s="148" t="s">
        <v>154</v>
      </c>
      <c r="AU200" s="148" t="s">
        <v>84</v>
      </c>
      <c r="AV200" s="12" t="s">
        <v>84</v>
      </c>
      <c r="AW200" s="12" t="s">
        <v>30</v>
      </c>
      <c r="AX200" s="12" t="s">
        <v>74</v>
      </c>
      <c r="AY200" s="148" t="s">
        <v>138</v>
      </c>
    </row>
    <row r="201" spans="2:65" s="13" customFormat="1" ht="11.25">
      <c r="B201" s="154"/>
      <c r="D201" s="147" t="s">
        <v>154</v>
      </c>
      <c r="E201" s="155" t="s">
        <v>1</v>
      </c>
      <c r="F201" s="156" t="s">
        <v>162</v>
      </c>
      <c r="H201" s="157">
        <v>3.8319999999999999</v>
      </c>
      <c r="I201" s="158"/>
      <c r="L201" s="154"/>
      <c r="M201" s="159"/>
      <c r="T201" s="160"/>
      <c r="AT201" s="155" t="s">
        <v>154</v>
      </c>
      <c r="AU201" s="155" t="s">
        <v>84</v>
      </c>
      <c r="AV201" s="13" t="s">
        <v>145</v>
      </c>
      <c r="AW201" s="13" t="s">
        <v>30</v>
      </c>
      <c r="AX201" s="13" t="s">
        <v>82</v>
      </c>
      <c r="AY201" s="155" t="s">
        <v>138</v>
      </c>
    </row>
    <row r="202" spans="2:65" s="1" customFormat="1" ht="14.45" customHeight="1">
      <c r="B202" s="31"/>
      <c r="C202" s="132" t="s">
        <v>272</v>
      </c>
      <c r="D202" s="132" t="s">
        <v>141</v>
      </c>
      <c r="E202" s="133" t="s">
        <v>273</v>
      </c>
      <c r="F202" s="134" t="s">
        <v>274</v>
      </c>
      <c r="G202" s="135" t="s">
        <v>152</v>
      </c>
      <c r="H202" s="136">
        <v>124.98</v>
      </c>
      <c r="I202" s="137">
        <v>88</v>
      </c>
      <c r="J202" s="138">
        <f>ROUND(I202*H202,2)</f>
        <v>10998.24</v>
      </c>
      <c r="K202" s="139"/>
      <c r="L202" s="31"/>
      <c r="M202" s="140" t="s">
        <v>1</v>
      </c>
      <c r="N202" s="141" t="s">
        <v>39</v>
      </c>
      <c r="P202" s="142">
        <f>O202*H202</f>
        <v>0</v>
      </c>
      <c r="Q202" s="142">
        <v>0</v>
      </c>
      <c r="R202" s="142">
        <f>Q202*H202</f>
        <v>0</v>
      </c>
      <c r="S202" s="142">
        <v>3.5000000000000003E-2</v>
      </c>
      <c r="T202" s="143">
        <f>S202*H202</f>
        <v>4.3743000000000007</v>
      </c>
      <c r="AR202" s="144" t="s">
        <v>145</v>
      </c>
      <c r="AT202" s="144" t="s">
        <v>141</v>
      </c>
      <c r="AU202" s="144" t="s">
        <v>84</v>
      </c>
      <c r="AY202" s="16" t="s">
        <v>138</v>
      </c>
      <c r="BE202" s="145">
        <f>IF(N202="základní",J202,0)</f>
        <v>10998.24</v>
      </c>
      <c r="BF202" s="145">
        <f>IF(N202="snížená",J202,0)</f>
        <v>0</v>
      </c>
      <c r="BG202" s="145">
        <f>IF(N202="zákl. přenesená",J202,0)</f>
        <v>0</v>
      </c>
      <c r="BH202" s="145">
        <f>IF(N202="sníž. přenesená",J202,0)</f>
        <v>0</v>
      </c>
      <c r="BI202" s="145">
        <f>IF(N202="nulová",J202,0)</f>
        <v>0</v>
      </c>
      <c r="BJ202" s="16" t="s">
        <v>82</v>
      </c>
      <c r="BK202" s="145">
        <f>ROUND(I202*H202,2)</f>
        <v>10998.24</v>
      </c>
      <c r="BL202" s="16" t="s">
        <v>145</v>
      </c>
      <c r="BM202" s="144" t="s">
        <v>275</v>
      </c>
    </row>
    <row r="203" spans="2:65" s="12" customFormat="1" ht="11.25">
      <c r="B203" s="146"/>
      <c r="D203" s="147" t="s">
        <v>154</v>
      </c>
      <c r="E203" s="148" t="s">
        <v>1</v>
      </c>
      <c r="F203" s="149" t="s">
        <v>276</v>
      </c>
      <c r="H203" s="150">
        <v>67.510000000000005</v>
      </c>
      <c r="I203" s="151"/>
      <c r="L203" s="146"/>
      <c r="M203" s="152"/>
      <c r="T203" s="153"/>
      <c r="AT203" s="148" t="s">
        <v>154</v>
      </c>
      <c r="AU203" s="148" t="s">
        <v>84</v>
      </c>
      <c r="AV203" s="12" t="s">
        <v>84</v>
      </c>
      <c r="AW203" s="12" t="s">
        <v>30</v>
      </c>
      <c r="AX203" s="12" t="s">
        <v>74</v>
      </c>
      <c r="AY203" s="148" t="s">
        <v>138</v>
      </c>
    </row>
    <row r="204" spans="2:65" s="12" customFormat="1" ht="11.25">
      <c r="B204" s="146"/>
      <c r="D204" s="147" t="s">
        <v>154</v>
      </c>
      <c r="E204" s="148" t="s">
        <v>1</v>
      </c>
      <c r="F204" s="149" t="s">
        <v>277</v>
      </c>
      <c r="H204" s="150">
        <v>57.47</v>
      </c>
      <c r="I204" s="151"/>
      <c r="L204" s="146"/>
      <c r="M204" s="152"/>
      <c r="T204" s="153"/>
      <c r="AT204" s="148" t="s">
        <v>154</v>
      </c>
      <c r="AU204" s="148" t="s">
        <v>84</v>
      </c>
      <c r="AV204" s="12" t="s">
        <v>84</v>
      </c>
      <c r="AW204" s="12" t="s">
        <v>30</v>
      </c>
      <c r="AX204" s="12" t="s">
        <v>74</v>
      </c>
      <c r="AY204" s="148" t="s">
        <v>138</v>
      </c>
    </row>
    <row r="205" spans="2:65" s="13" customFormat="1" ht="11.25">
      <c r="B205" s="154"/>
      <c r="D205" s="147" t="s">
        <v>154</v>
      </c>
      <c r="E205" s="155" t="s">
        <v>1</v>
      </c>
      <c r="F205" s="156" t="s">
        <v>162</v>
      </c>
      <c r="H205" s="157">
        <v>124.98</v>
      </c>
      <c r="I205" s="158"/>
      <c r="L205" s="154"/>
      <c r="M205" s="159"/>
      <c r="T205" s="160"/>
      <c r="AT205" s="155" t="s">
        <v>154</v>
      </c>
      <c r="AU205" s="155" t="s">
        <v>84</v>
      </c>
      <c r="AV205" s="13" t="s">
        <v>145</v>
      </c>
      <c r="AW205" s="13" t="s">
        <v>30</v>
      </c>
      <c r="AX205" s="13" t="s">
        <v>82</v>
      </c>
      <c r="AY205" s="155" t="s">
        <v>138</v>
      </c>
    </row>
    <row r="206" spans="2:65" s="1" customFormat="1" ht="14.45" customHeight="1">
      <c r="B206" s="31"/>
      <c r="C206" s="132" t="s">
        <v>278</v>
      </c>
      <c r="D206" s="132" t="s">
        <v>141</v>
      </c>
      <c r="E206" s="133" t="s">
        <v>279</v>
      </c>
      <c r="F206" s="134" t="s">
        <v>280</v>
      </c>
      <c r="G206" s="135" t="s">
        <v>152</v>
      </c>
      <c r="H206" s="136">
        <v>19.2</v>
      </c>
      <c r="I206" s="137">
        <v>400</v>
      </c>
      <c r="J206" s="138">
        <f>ROUND(I206*H206,2)</f>
        <v>7680</v>
      </c>
      <c r="K206" s="139"/>
      <c r="L206" s="31"/>
      <c r="M206" s="140" t="s">
        <v>1</v>
      </c>
      <c r="N206" s="141" t="s">
        <v>39</v>
      </c>
      <c r="P206" s="142">
        <f>O206*H206</f>
        <v>0</v>
      </c>
      <c r="Q206" s="142">
        <v>0</v>
      </c>
      <c r="R206" s="142">
        <f>Q206*H206</f>
        <v>0</v>
      </c>
      <c r="S206" s="142">
        <v>7.5999999999999998E-2</v>
      </c>
      <c r="T206" s="143">
        <f>S206*H206</f>
        <v>1.4591999999999998</v>
      </c>
      <c r="AR206" s="144" t="s">
        <v>145</v>
      </c>
      <c r="AT206" s="144" t="s">
        <v>141</v>
      </c>
      <c r="AU206" s="144" t="s">
        <v>84</v>
      </c>
      <c r="AY206" s="16" t="s">
        <v>138</v>
      </c>
      <c r="BE206" s="145">
        <f>IF(N206="základní",J206,0)</f>
        <v>7680</v>
      </c>
      <c r="BF206" s="145">
        <f>IF(N206="snížená",J206,0)</f>
        <v>0</v>
      </c>
      <c r="BG206" s="145">
        <f>IF(N206="zákl. přenesená",J206,0)</f>
        <v>0</v>
      </c>
      <c r="BH206" s="145">
        <f>IF(N206="sníž. přenesená",J206,0)</f>
        <v>0</v>
      </c>
      <c r="BI206" s="145">
        <f>IF(N206="nulová",J206,0)</f>
        <v>0</v>
      </c>
      <c r="BJ206" s="16" t="s">
        <v>82</v>
      </c>
      <c r="BK206" s="145">
        <f>ROUND(I206*H206,2)</f>
        <v>7680</v>
      </c>
      <c r="BL206" s="16" t="s">
        <v>145</v>
      </c>
      <c r="BM206" s="144" t="s">
        <v>281</v>
      </c>
    </row>
    <row r="207" spans="2:65" s="12" customFormat="1" ht="11.25">
      <c r="B207" s="146"/>
      <c r="D207" s="147" t="s">
        <v>154</v>
      </c>
      <c r="E207" s="148" t="s">
        <v>1</v>
      </c>
      <c r="F207" s="149" t="s">
        <v>282</v>
      </c>
      <c r="H207" s="150">
        <v>19.2</v>
      </c>
      <c r="I207" s="151"/>
      <c r="L207" s="146"/>
      <c r="M207" s="152"/>
      <c r="T207" s="153"/>
      <c r="AT207" s="148" t="s">
        <v>154</v>
      </c>
      <c r="AU207" s="148" t="s">
        <v>84</v>
      </c>
      <c r="AV207" s="12" t="s">
        <v>84</v>
      </c>
      <c r="AW207" s="12" t="s">
        <v>30</v>
      </c>
      <c r="AX207" s="12" t="s">
        <v>82</v>
      </c>
      <c r="AY207" s="148" t="s">
        <v>138</v>
      </c>
    </row>
    <row r="208" spans="2:65" s="1" customFormat="1" ht="14.45" customHeight="1">
      <c r="B208" s="31"/>
      <c r="C208" s="132" t="s">
        <v>283</v>
      </c>
      <c r="D208" s="132" t="s">
        <v>141</v>
      </c>
      <c r="E208" s="133" t="s">
        <v>284</v>
      </c>
      <c r="F208" s="134" t="s">
        <v>285</v>
      </c>
      <c r="G208" s="135" t="s">
        <v>171</v>
      </c>
      <c r="H208" s="136">
        <v>0.95</v>
      </c>
      <c r="I208" s="137">
        <v>4350</v>
      </c>
      <c r="J208" s="138">
        <f>ROUND(I208*H208,2)</f>
        <v>4132.5</v>
      </c>
      <c r="K208" s="139"/>
      <c r="L208" s="31"/>
      <c r="M208" s="140" t="s">
        <v>1</v>
      </c>
      <c r="N208" s="141" t="s">
        <v>39</v>
      </c>
      <c r="P208" s="142">
        <f>O208*H208</f>
        <v>0</v>
      </c>
      <c r="Q208" s="142">
        <v>1.47E-3</v>
      </c>
      <c r="R208" s="142">
        <f>Q208*H208</f>
        <v>1.3965E-3</v>
      </c>
      <c r="S208" s="142">
        <v>3.9E-2</v>
      </c>
      <c r="T208" s="143">
        <f>S208*H208</f>
        <v>3.705E-2</v>
      </c>
      <c r="AR208" s="144" t="s">
        <v>145</v>
      </c>
      <c r="AT208" s="144" t="s">
        <v>141</v>
      </c>
      <c r="AU208" s="144" t="s">
        <v>84</v>
      </c>
      <c r="AY208" s="16" t="s">
        <v>138</v>
      </c>
      <c r="BE208" s="145">
        <f>IF(N208="základní",J208,0)</f>
        <v>4132.5</v>
      </c>
      <c r="BF208" s="145">
        <f>IF(N208="snížená",J208,0)</f>
        <v>0</v>
      </c>
      <c r="BG208" s="145">
        <f>IF(N208="zákl. přenesená",J208,0)</f>
        <v>0</v>
      </c>
      <c r="BH208" s="145">
        <f>IF(N208="sníž. přenesená",J208,0)</f>
        <v>0</v>
      </c>
      <c r="BI208" s="145">
        <f>IF(N208="nulová",J208,0)</f>
        <v>0</v>
      </c>
      <c r="BJ208" s="16" t="s">
        <v>82</v>
      </c>
      <c r="BK208" s="145">
        <f>ROUND(I208*H208,2)</f>
        <v>4132.5</v>
      </c>
      <c r="BL208" s="16" t="s">
        <v>145</v>
      </c>
      <c r="BM208" s="144" t="s">
        <v>286</v>
      </c>
    </row>
    <row r="209" spans="2:65" s="12" customFormat="1" ht="11.25">
      <c r="B209" s="146"/>
      <c r="D209" s="147" t="s">
        <v>154</v>
      </c>
      <c r="E209" s="148" t="s">
        <v>1</v>
      </c>
      <c r="F209" s="149" t="s">
        <v>287</v>
      </c>
      <c r="H209" s="150">
        <v>0.95</v>
      </c>
      <c r="I209" s="151"/>
      <c r="L209" s="146"/>
      <c r="M209" s="152"/>
      <c r="T209" s="153"/>
      <c r="AT209" s="148" t="s">
        <v>154</v>
      </c>
      <c r="AU209" s="148" t="s">
        <v>84</v>
      </c>
      <c r="AV209" s="12" t="s">
        <v>84</v>
      </c>
      <c r="AW209" s="12" t="s">
        <v>30</v>
      </c>
      <c r="AX209" s="12" t="s">
        <v>82</v>
      </c>
      <c r="AY209" s="148" t="s">
        <v>138</v>
      </c>
    </row>
    <row r="210" spans="2:65" s="1" customFormat="1" ht="14.45" customHeight="1">
      <c r="B210" s="31"/>
      <c r="C210" s="132" t="s">
        <v>288</v>
      </c>
      <c r="D210" s="132" t="s">
        <v>141</v>
      </c>
      <c r="E210" s="133" t="s">
        <v>289</v>
      </c>
      <c r="F210" s="134" t="s">
        <v>290</v>
      </c>
      <c r="G210" s="135" t="s">
        <v>171</v>
      </c>
      <c r="H210" s="136">
        <v>2.6</v>
      </c>
      <c r="I210" s="137">
        <v>6660</v>
      </c>
      <c r="J210" s="138">
        <f>ROUND(I210*H210,2)</f>
        <v>17316</v>
      </c>
      <c r="K210" s="139"/>
      <c r="L210" s="31"/>
      <c r="M210" s="140" t="s">
        <v>1</v>
      </c>
      <c r="N210" s="141" t="s">
        <v>39</v>
      </c>
      <c r="P210" s="142">
        <f>O210*H210</f>
        <v>0</v>
      </c>
      <c r="Q210" s="142">
        <v>2.81E-3</v>
      </c>
      <c r="R210" s="142">
        <f>Q210*H210</f>
        <v>7.306E-3</v>
      </c>
      <c r="S210" s="142">
        <v>6.9000000000000006E-2</v>
      </c>
      <c r="T210" s="143">
        <f>S210*H210</f>
        <v>0.17940000000000003</v>
      </c>
      <c r="AR210" s="144" t="s">
        <v>145</v>
      </c>
      <c r="AT210" s="144" t="s">
        <v>141</v>
      </c>
      <c r="AU210" s="144" t="s">
        <v>84</v>
      </c>
      <c r="AY210" s="16" t="s">
        <v>138</v>
      </c>
      <c r="BE210" s="145">
        <f>IF(N210="základní",J210,0)</f>
        <v>17316</v>
      </c>
      <c r="BF210" s="145">
        <f>IF(N210="snížená",J210,0)</f>
        <v>0</v>
      </c>
      <c r="BG210" s="145">
        <f>IF(N210="zákl. přenesená",J210,0)</f>
        <v>0</v>
      </c>
      <c r="BH210" s="145">
        <f>IF(N210="sníž. přenesená",J210,0)</f>
        <v>0</v>
      </c>
      <c r="BI210" s="145">
        <f>IF(N210="nulová",J210,0)</f>
        <v>0</v>
      </c>
      <c r="BJ210" s="16" t="s">
        <v>82</v>
      </c>
      <c r="BK210" s="145">
        <f>ROUND(I210*H210,2)</f>
        <v>17316</v>
      </c>
      <c r="BL210" s="16" t="s">
        <v>145</v>
      </c>
      <c r="BM210" s="144" t="s">
        <v>291</v>
      </c>
    </row>
    <row r="211" spans="2:65" s="12" customFormat="1" ht="11.25">
      <c r="B211" s="146"/>
      <c r="D211" s="147" t="s">
        <v>154</v>
      </c>
      <c r="E211" s="148" t="s">
        <v>1</v>
      </c>
      <c r="F211" s="149" t="s">
        <v>292</v>
      </c>
      <c r="H211" s="150">
        <v>2.6</v>
      </c>
      <c r="I211" s="151"/>
      <c r="L211" s="146"/>
      <c r="M211" s="152"/>
      <c r="T211" s="153"/>
      <c r="AT211" s="148" t="s">
        <v>154</v>
      </c>
      <c r="AU211" s="148" t="s">
        <v>84</v>
      </c>
      <c r="AV211" s="12" t="s">
        <v>84</v>
      </c>
      <c r="AW211" s="12" t="s">
        <v>30</v>
      </c>
      <c r="AX211" s="12" t="s">
        <v>82</v>
      </c>
      <c r="AY211" s="148" t="s">
        <v>138</v>
      </c>
    </row>
    <row r="212" spans="2:65" s="1" customFormat="1" ht="14.45" customHeight="1">
      <c r="B212" s="31"/>
      <c r="C212" s="132" t="s">
        <v>293</v>
      </c>
      <c r="D212" s="132" t="s">
        <v>141</v>
      </c>
      <c r="E212" s="133" t="s">
        <v>294</v>
      </c>
      <c r="F212" s="134" t="s">
        <v>295</v>
      </c>
      <c r="G212" s="135" t="s">
        <v>171</v>
      </c>
      <c r="H212" s="136">
        <v>0.9</v>
      </c>
      <c r="I212" s="137">
        <v>7990</v>
      </c>
      <c r="J212" s="138">
        <f>ROUND(I212*H212,2)</f>
        <v>7191</v>
      </c>
      <c r="K212" s="139"/>
      <c r="L212" s="31"/>
      <c r="M212" s="140" t="s">
        <v>1</v>
      </c>
      <c r="N212" s="141" t="s">
        <v>39</v>
      </c>
      <c r="P212" s="142">
        <f>O212*H212</f>
        <v>0</v>
      </c>
      <c r="Q212" s="142">
        <v>3.3E-3</v>
      </c>
      <c r="R212" s="142">
        <f>Q212*H212</f>
        <v>2.97E-3</v>
      </c>
      <c r="S212" s="142">
        <v>0.11</v>
      </c>
      <c r="T212" s="143">
        <f>S212*H212</f>
        <v>9.9000000000000005E-2</v>
      </c>
      <c r="AR212" s="144" t="s">
        <v>145</v>
      </c>
      <c r="AT212" s="144" t="s">
        <v>141</v>
      </c>
      <c r="AU212" s="144" t="s">
        <v>84</v>
      </c>
      <c r="AY212" s="16" t="s">
        <v>138</v>
      </c>
      <c r="BE212" s="145">
        <f>IF(N212="základní",J212,0)</f>
        <v>7191</v>
      </c>
      <c r="BF212" s="145">
        <f>IF(N212="snížená",J212,0)</f>
        <v>0</v>
      </c>
      <c r="BG212" s="145">
        <f>IF(N212="zákl. přenesená",J212,0)</f>
        <v>0</v>
      </c>
      <c r="BH212" s="145">
        <f>IF(N212="sníž. přenesená",J212,0)</f>
        <v>0</v>
      </c>
      <c r="BI212" s="145">
        <f>IF(N212="nulová",J212,0)</f>
        <v>0</v>
      </c>
      <c r="BJ212" s="16" t="s">
        <v>82</v>
      </c>
      <c r="BK212" s="145">
        <f>ROUND(I212*H212,2)</f>
        <v>7191</v>
      </c>
      <c r="BL212" s="16" t="s">
        <v>145</v>
      </c>
      <c r="BM212" s="144" t="s">
        <v>296</v>
      </c>
    </row>
    <row r="213" spans="2:65" s="12" customFormat="1" ht="11.25">
      <c r="B213" s="146"/>
      <c r="D213" s="147" t="s">
        <v>154</v>
      </c>
      <c r="E213" s="148" t="s">
        <v>1</v>
      </c>
      <c r="F213" s="149" t="s">
        <v>297</v>
      </c>
      <c r="H213" s="150">
        <v>0.9</v>
      </c>
      <c r="I213" s="151"/>
      <c r="L213" s="146"/>
      <c r="M213" s="152"/>
      <c r="T213" s="153"/>
      <c r="AT213" s="148" t="s">
        <v>154</v>
      </c>
      <c r="AU213" s="148" t="s">
        <v>84</v>
      </c>
      <c r="AV213" s="12" t="s">
        <v>84</v>
      </c>
      <c r="AW213" s="12" t="s">
        <v>30</v>
      </c>
      <c r="AX213" s="12" t="s">
        <v>82</v>
      </c>
      <c r="AY213" s="148" t="s">
        <v>138</v>
      </c>
    </row>
    <row r="214" spans="2:65" s="1" customFormat="1" ht="14.45" customHeight="1">
      <c r="B214" s="31"/>
      <c r="C214" s="132" t="s">
        <v>298</v>
      </c>
      <c r="D214" s="132" t="s">
        <v>141</v>
      </c>
      <c r="E214" s="133" t="s">
        <v>299</v>
      </c>
      <c r="F214" s="134" t="s">
        <v>300</v>
      </c>
      <c r="G214" s="135" t="s">
        <v>171</v>
      </c>
      <c r="H214" s="136">
        <v>0.2</v>
      </c>
      <c r="I214" s="137">
        <v>11300</v>
      </c>
      <c r="J214" s="138">
        <f>ROUND(I214*H214,2)</f>
        <v>2260</v>
      </c>
      <c r="K214" s="139"/>
      <c r="L214" s="31"/>
      <c r="M214" s="140" t="s">
        <v>1</v>
      </c>
      <c r="N214" s="141" t="s">
        <v>39</v>
      </c>
      <c r="P214" s="142">
        <f>O214*H214</f>
        <v>0</v>
      </c>
      <c r="Q214" s="142">
        <v>4.15E-3</v>
      </c>
      <c r="R214" s="142">
        <f>Q214*H214</f>
        <v>8.3000000000000001E-4</v>
      </c>
      <c r="S214" s="142">
        <v>0.27</v>
      </c>
      <c r="T214" s="143">
        <f>S214*H214</f>
        <v>5.4000000000000006E-2</v>
      </c>
      <c r="AR214" s="144" t="s">
        <v>145</v>
      </c>
      <c r="AT214" s="144" t="s">
        <v>141</v>
      </c>
      <c r="AU214" s="144" t="s">
        <v>84</v>
      </c>
      <c r="AY214" s="16" t="s">
        <v>138</v>
      </c>
      <c r="BE214" s="145">
        <f>IF(N214="základní",J214,0)</f>
        <v>2260</v>
      </c>
      <c r="BF214" s="145">
        <f>IF(N214="snížená",J214,0)</f>
        <v>0</v>
      </c>
      <c r="BG214" s="145">
        <f>IF(N214="zákl. přenesená",J214,0)</f>
        <v>0</v>
      </c>
      <c r="BH214" s="145">
        <f>IF(N214="sníž. přenesená",J214,0)</f>
        <v>0</v>
      </c>
      <c r="BI214" s="145">
        <f>IF(N214="nulová",J214,0)</f>
        <v>0</v>
      </c>
      <c r="BJ214" s="16" t="s">
        <v>82</v>
      </c>
      <c r="BK214" s="145">
        <f>ROUND(I214*H214,2)</f>
        <v>2260</v>
      </c>
      <c r="BL214" s="16" t="s">
        <v>145</v>
      </c>
      <c r="BM214" s="144" t="s">
        <v>301</v>
      </c>
    </row>
    <row r="215" spans="2:65" s="12" customFormat="1" ht="11.25">
      <c r="B215" s="146"/>
      <c r="D215" s="147" t="s">
        <v>154</v>
      </c>
      <c r="E215" s="148" t="s">
        <v>1</v>
      </c>
      <c r="F215" s="149" t="s">
        <v>302</v>
      </c>
      <c r="H215" s="150">
        <v>0.2</v>
      </c>
      <c r="I215" s="151"/>
      <c r="L215" s="146"/>
      <c r="M215" s="152"/>
      <c r="T215" s="153"/>
      <c r="AT215" s="148" t="s">
        <v>154</v>
      </c>
      <c r="AU215" s="148" t="s">
        <v>84</v>
      </c>
      <c r="AV215" s="12" t="s">
        <v>84</v>
      </c>
      <c r="AW215" s="12" t="s">
        <v>30</v>
      </c>
      <c r="AX215" s="12" t="s">
        <v>82</v>
      </c>
      <c r="AY215" s="148" t="s">
        <v>138</v>
      </c>
    </row>
    <row r="216" spans="2:65" s="1" customFormat="1" ht="14.45" customHeight="1">
      <c r="B216" s="31"/>
      <c r="C216" s="132" t="s">
        <v>303</v>
      </c>
      <c r="D216" s="132" t="s">
        <v>141</v>
      </c>
      <c r="E216" s="133" t="s">
        <v>304</v>
      </c>
      <c r="F216" s="134" t="s">
        <v>305</v>
      </c>
      <c r="G216" s="135" t="s">
        <v>152</v>
      </c>
      <c r="H216" s="136">
        <v>543.74900000000002</v>
      </c>
      <c r="I216" s="137">
        <v>13.9</v>
      </c>
      <c r="J216" s="138">
        <f>ROUND(I216*H216,2)</f>
        <v>7558.11</v>
      </c>
      <c r="K216" s="139"/>
      <c r="L216" s="31"/>
      <c r="M216" s="140" t="s">
        <v>1</v>
      </c>
      <c r="N216" s="141" t="s">
        <v>39</v>
      </c>
      <c r="P216" s="142">
        <f>O216*H216</f>
        <v>0</v>
      </c>
      <c r="Q216" s="142">
        <v>0</v>
      </c>
      <c r="R216" s="142">
        <f>Q216*H216</f>
        <v>0</v>
      </c>
      <c r="S216" s="142">
        <v>4.0000000000000001E-3</v>
      </c>
      <c r="T216" s="143">
        <f>S216*H216</f>
        <v>2.1749960000000002</v>
      </c>
      <c r="AR216" s="144" t="s">
        <v>145</v>
      </c>
      <c r="AT216" s="144" t="s">
        <v>141</v>
      </c>
      <c r="AU216" s="144" t="s">
        <v>84</v>
      </c>
      <c r="AY216" s="16" t="s">
        <v>138</v>
      </c>
      <c r="BE216" s="145">
        <f>IF(N216="základní",J216,0)</f>
        <v>7558.11</v>
      </c>
      <c r="BF216" s="145">
        <f>IF(N216="snížená",J216,0)</f>
        <v>0</v>
      </c>
      <c r="BG216" s="145">
        <f>IF(N216="zákl. přenesená",J216,0)</f>
        <v>0</v>
      </c>
      <c r="BH216" s="145">
        <f>IF(N216="sníž. přenesená",J216,0)</f>
        <v>0</v>
      </c>
      <c r="BI216" s="145">
        <f>IF(N216="nulová",J216,0)</f>
        <v>0</v>
      </c>
      <c r="BJ216" s="16" t="s">
        <v>82</v>
      </c>
      <c r="BK216" s="145">
        <f>ROUND(I216*H216,2)</f>
        <v>7558.11</v>
      </c>
      <c r="BL216" s="16" t="s">
        <v>145</v>
      </c>
      <c r="BM216" s="144" t="s">
        <v>306</v>
      </c>
    </row>
    <row r="217" spans="2:65" s="12" customFormat="1" ht="11.25">
      <c r="B217" s="146"/>
      <c r="D217" s="147" t="s">
        <v>154</v>
      </c>
      <c r="E217" s="148" t="s">
        <v>1</v>
      </c>
      <c r="F217" s="149" t="s">
        <v>307</v>
      </c>
      <c r="H217" s="150">
        <v>543.74900000000002</v>
      </c>
      <c r="I217" s="151"/>
      <c r="L217" s="146"/>
      <c r="M217" s="152"/>
      <c r="T217" s="153"/>
      <c r="AT217" s="148" t="s">
        <v>154</v>
      </c>
      <c r="AU217" s="148" t="s">
        <v>84</v>
      </c>
      <c r="AV217" s="12" t="s">
        <v>84</v>
      </c>
      <c r="AW217" s="12" t="s">
        <v>30</v>
      </c>
      <c r="AX217" s="12" t="s">
        <v>82</v>
      </c>
      <c r="AY217" s="148" t="s">
        <v>138</v>
      </c>
    </row>
    <row r="218" spans="2:65" s="1" customFormat="1" ht="19.899999999999999" customHeight="1">
      <c r="B218" s="31"/>
      <c r="C218" s="132" t="s">
        <v>308</v>
      </c>
      <c r="D218" s="132" t="s">
        <v>141</v>
      </c>
      <c r="E218" s="133" t="s">
        <v>309</v>
      </c>
      <c r="F218" s="134" t="s">
        <v>310</v>
      </c>
      <c r="G218" s="135" t="s">
        <v>152</v>
      </c>
      <c r="H218" s="136">
        <v>52.411000000000001</v>
      </c>
      <c r="I218" s="137">
        <v>90</v>
      </c>
      <c r="J218" s="138">
        <f>ROUND(I218*H218,2)</f>
        <v>4716.99</v>
      </c>
      <c r="K218" s="139"/>
      <c r="L218" s="31"/>
      <c r="M218" s="140" t="s">
        <v>1</v>
      </c>
      <c r="N218" s="141" t="s">
        <v>39</v>
      </c>
      <c r="P218" s="142">
        <f>O218*H218</f>
        <v>0</v>
      </c>
      <c r="Q218" s="142">
        <v>0</v>
      </c>
      <c r="R218" s="142">
        <f>Q218*H218</f>
        <v>0</v>
      </c>
      <c r="S218" s="142">
        <v>4.5999999999999999E-2</v>
      </c>
      <c r="T218" s="143">
        <f>S218*H218</f>
        <v>2.4109060000000002</v>
      </c>
      <c r="AR218" s="144" t="s">
        <v>145</v>
      </c>
      <c r="AT218" s="144" t="s">
        <v>141</v>
      </c>
      <c r="AU218" s="144" t="s">
        <v>84</v>
      </c>
      <c r="AY218" s="16" t="s">
        <v>138</v>
      </c>
      <c r="BE218" s="145">
        <f>IF(N218="základní",J218,0)</f>
        <v>4716.99</v>
      </c>
      <c r="BF218" s="145">
        <f>IF(N218="snížená",J218,0)</f>
        <v>0</v>
      </c>
      <c r="BG218" s="145">
        <f>IF(N218="zákl. přenesená",J218,0)</f>
        <v>0</v>
      </c>
      <c r="BH218" s="145">
        <f>IF(N218="sníž. přenesená",J218,0)</f>
        <v>0</v>
      </c>
      <c r="BI218" s="145">
        <f>IF(N218="nulová",J218,0)</f>
        <v>0</v>
      </c>
      <c r="BJ218" s="16" t="s">
        <v>82</v>
      </c>
      <c r="BK218" s="145">
        <f>ROUND(I218*H218,2)</f>
        <v>4716.99</v>
      </c>
      <c r="BL218" s="16" t="s">
        <v>145</v>
      </c>
      <c r="BM218" s="144" t="s">
        <v>311</v>
      </c>
    </row>
    <row r="219" spans="2:65" s="12" customFormat="1" ht="11.25">
      <c r="B219" s="146"/>
      <c r="D219" s="147" t="s">
        <v>154</v>
      </c>
      <c r="E219" s="148" t="s">
        <v>1</v>
      </c>
      <c r="F219" s="149" t="s">
        <v>312</v>
      </c>
      <c r="H219" s="150">
        <v>52.411000000000001</v>
      </c>
      <c r="I219" s="151"/>
      <c r="L219" s="146"/>
      <c r="M219" s="152"/>
      <c r="T219" s="153"/>
      <c r="AT219" s="148" t="s">
        <v>154</v>
      </c>
      <c r="AU219" s="148" t="s">
        <v>84</v>
      </c>
      <c r="AV219" s="12" t="s">
        <v>84</v>
      </c>
      <c r="AW219" s="12" t="s">
        <v>30</v>
      </c>
      <c r="AX219" s="12" t="s">
        <v>82</v>
      </c>
      <c r="AY219" s="148" t="s">
        <v>138</v>
      </c>
    </row>
    <row r="220" spans="2:65" s="1" customFormat="1" ht="14.45" customHeight="1">
      <c r="B220" s="31"/>
      <c r="C220" s="132" t="s">
        <v>313</v>
      </c>
      <c r="D220" s="132" t="s">
        <v>141</v>
      </c>
      <c r="E220" s="133" t="s">
        <v>314</v>
      </c>
      <c r="F220" s="134" t="s">
        <v>315</v>
      </c>
      <c r="G220" s="135" t="s">
        <v>152</v>
      </c>
      <c r="H220" s="136">
        <v>144.70500000000001</v>
      </c>
      <c r="I220" s="137">
        <v>100</v>
      </c>
      <c r="J220" s="138">
        <f>ROUND(I220*H220,2)</f>
        <v>14470.5</v>
      </c>
      <c r="K220" s="139"/>
      <c r="L220" s="31"/>
      <c r="M220" s="140" t="s">
        <v>1</v>
      </c>
      <c r="N220" s="141" t="s">
        <v>39</v>
      </c>
      <c r="P220" s="142">
        <f>O220*H220</f>
        <v>0</v>
      </c>
      <c r="Q220" s="142">
        <v>0</v>
      </c>
      <c r="R220" s="142">
        <f>Q220*H220</f>
        <v>0</v>
      </c>
      <c r="S220" s="142">
        <v>6.8000000000000005E-2</v>
      </c>
      <c r="T220" s="143">
        <f>S220*H220</f>
        <v>9.8399400000000021</v>
      </c>
      <c r="AR220" s="144" t="s">
        <v>145</v>
      </c>
      <c r="AT220" s="144" t="s">
        <v>141</v>
      </c>
      <c r="AU220" s="144" t="s">
        <v>84</v>
      </c>
      <c r="AY220" s="16" t="s">
        <v>138</v>
      </c>
      <c r="BE220" s="145">
        <f>IF(N220="základní",J220,0)</f>
        <v>14470.5</v>
      </c>
      <c r="BF220" s="145">
        <f>IF(N220="snížená",J220,0)</f>
        <v>0</v>
      </c>
      <c r="BG220" s="145">
        <f>IF(N220="zákl. přenesená",J220,0)</f>
        <v>0</v>
      </c>
      <c r="BH220" s="145">
        <f>IF(N220="sníž. přenesená",J220,0)</f>
        <v>0</v>
      </c>
      <c r="BI220" s="145">
        <f>IF(N220="nulová",J220,0)</f>
        <v>0</v>
      </c>
      <c r="BJ220" s="16" t="s">
        <v>82</v>
      </c>
      <c r="BK220" s="145">
        <f>ROUND(I220*H220,2)</f>
        <v>14470.5</v>
      </c>
      <c r="BL220" s="16" t="s">
        <v>145</v>
      </c>
      <c r="BM220" s="144" t="s">
        <v>316</v>
      </c>
    </row>
    <row r="221" spans="2:65" s="14" customFormat="1" ht="11.25">
      <c r="B221" s="161"/>
      <c r="D221" s="147" t="s">
        <v>154</v>
      </c>
      <c r="E221" s="162" t="s">
        <v>1</v>
      </c>
      <c r="F221" s="163" t="s">
        <v>317</v>
      </c>
      <c r="H221" s="162" t="s">
        <v>1</v>
      </c>
      <c r="I221" s="164"/>
      <c r="L221" s="161"/>
      <c r="M221" s="165"/>
      <c r="T221" s="166"/>
      <c r="AT221" s="162" t="s">
        <v>154</v>
      </c>
      <c r="AU221" s="162" t="s">
        <v>84</v>
      </c>
      <c r="AV221" s="14" t="s">
        <v>82</v>
      </c>
      <c r="AW221" s="14" t="s">
        <v>30</v>
      </c>
      <c r="AX221" s="14" t="s">
        <v>74</v>
      </c>
      <c r="AY221" s="162" t="s">
        <v>138</v>
      </c>
    </row>
    <row r="222" spans="2:65" s="12" customFormat="1" ht="11.25">
      <c r="B222" s="146"/>
      <c r="D222" s="147" t="s">
        <v>154</v>
      </c>
      <c r="E222" s="148" t="s">
        <v>1</v>
      </c>
      <c r="F222" s="149" t="s">
        <v>318</v>
      </c>
      <c r="H222" s="150">
        <v>23.1</v>
      </c>
      <c r="I222" s="151"/>
      <c r="L222" s="146"/>
      <c r="M222" s="152"/>
      <c r="T222" s="153"/>
      <c r="AT222" s="148" t="s">
        <v>154</v>
      </c>
      <c r="AU222" s="148" t="s">
        <v>84</v>
      </c>
      <c r="AV222" s="12" t="s">
        <v>84</v>
      </c>
      <c r="AW222" s="12" t="s">
        <v>30</v>
      </c>
      <c r="AX222" s="12" t="s">
        <v>74</v>
      </c>
      <c r="AY222" s="148" t="s">
        <v>138</v>
      </c>
    </row>
    <row r="223" spans="2:65" s="12" customFormat="1" ht="11.25">
      <c r="B223" s="146"/>
      <c r="D223" s="147" t="s">
        <v>154</v>
      </c>
      <c r="E223" s="148" t="s">
        <v>1</v>
      </c>
      <c r="F223" s="149" t="s">
        <v>319</v>
      </c>
      <c r="H223" s="150">
        <v>2.5499999999999998</v>
      </c>
      <c r="I223" s="151"/>
      <c r="L223" s="146"/>
      <c r="M223" s="152"/>
      <c r="T223" s="153"/>
      <c r="AT223" s="148" t="s">
        <v>154</v>
      </c>
      <c r="AU223" s="148" t="s">
        <v>84</v>
      </c>
      <c r="AV223" s="12" t="s">
        <v>84</v>
      </c>
      <c r="AW223" s="12" t="s">
        <v>30</v>
      </c>
      <c r="AX223" s="12" t="s">
        <v>74</v>
      </c>
      <c r="AY223" s="148" t="s">
        <v>138</v>
      </c>
    </row>
    <row r="224" spans="2:65" s="12" customFormat="1" ht="11.25">
      <c r="B224" s="146"/>
      <c r="D224" s="147" t="s">
        <v>154</v>
      </c>
      <c r="E224" s="148" t="s">
        <v>1</v>
      </c>
      <c r="F224" s="149" t="s">
        <v>320</v>
      </c>
      <c r="H224" s="150">
        <v>13.86</v>
      </c>
      <c r="I224" s="151"/>
      <c r="L224" s="146"/>
      <c r="M224" s="152"/>
      <c r="T224" s="153"/>
      <c r="AT224" s="148" t="s">
        <v>154</v>
      </c>
      <c r="AU224" s="148" t="s">
        <v>84</v>
      </c>
      <c r="AV224" s="12" t="s">
        <v>84</v>
      </c>
      <c r="AW224" s="12" t="s">
        <v>30</v>
      </c>
      <c r="AX224" s="12" t="s">
        <v>74</v>
      </c>
      <c r="AY224" s="148" t="s">
        <v>138</v>
      </c>
    </row>
    <row r="225" spans="2:65" s="12" customFormat="1" ht="11.25">
      <c r="B225" s="146"/>
      <c r="D225" s="147" t="s">
        <v>154</v>
      </c>
      <c r="E225" s="148" t="s">
        <v>1</v>
      </c>
      <c r="F225" s="149" t="s">
        <v>321</v>
      </c>
      <c r="H225" s="150">
        <v>41.4</v>
      </c>
      <c r="I225" s="151"/>
      <c r="L225" s="146"/>
      <c r="M225" s="152"/>
      <c r="T225" s="153"/>
      <c r="AT225" s="148" t="s">
        <v>154</v>
      </c>
      <c r="AU225" s="148" t="s">
        <v>84</v>
      </c>
      <c r="AV225" s="12" t="s">
        <v>84</v>
      </c>
      <c r="AW225" s="12" t="s">
        <v>30</v>
      </c>
      <c r="AX225" s="12" t="s">
        <v>74</v>
      </c>
      <c r="AY225" s="148" t="s">
        <v>138</v>
      </c>
    </row>
    <row r="226" spans="2:65" s="12" customFormat="1" ht="11.25">
      <c r="B226" s="146"/>
      <c r="D226" s="147" t="s">
        <v>154</v>
      </c>
      <c r="E226" s="148" t="s">
        <v>1</v>
      </c>
      <c r="F226" s="149" t="s">
        <v>322</v>
      </c>
      <c r="H226" s="150">
        <v>20.52</v>
      </c>
      <c r="I226" s="151"/>
      <c r="L226" s="146"/>
      <c r="M226" s="152"/>
      <c r="T226" s="153"/>
      <c r="AT226" s="148" t="s">
        <v>154</v>
      </c>
      <c r="AU226" s="148" t="s">
        <v>84</v>
      </c>
      <c r="AV226" s="12" t="s">
        <v>84</v>
      </c>
      <c r="AW226" s="12" t="s">
        <v>30</v>
      </c>
      <c r="AX226" s="12" t="s">
        <v>74</v>
      </c>
      <c r="AY226" s="148" t="s">
        <v>138</v>
      </c>
    </row>
    <row r="227" spans="2:65" s="12" customFormat="1" ht="11.25">
      <c r="B227" s="146"/>
      <c r="D227" s="147" t="s">
        <v>154</v>
      </c>
      <c r="E227" s="148" t="s">
        <v>1</v>
      </c>
      <c r="F227" s="149" t="s">
        <v>323</v>
      </c>
      <c r="H227" s="150">
        <v>15.3</v>
      </c>
      <c r="I227" s="151"/>
      <c r="L227" s="146"/>
      <c r="M227" s="152"/>
      <c r="T227" s="153"/>
      <c r="AT227" s="148" t="s">
        <v>154</v>
      </c>
      <c r="AU227" s="148" t="s">
        <v>84</v>
      </c>
      <c r="AV227" s="12" t="s">
        <v>84</v>
      </c>
      <c r="AW227" s="12" t="s">
        <v>30</v>
      </c>
      <c r="AX227" s="12" t="s">
        <v>74</v>
      </c>
      <c r="AY227" s="148" t="s">
        <v>138</v>
      </c>
    </row>
    <row r="228" spans="2:65" s="12" customFormat="1" ht="11.25">
      <c r="B228" s="146"/>
      <c r="D228" s="147" t="s">
        <v>154</v>
      </c>
      <c r="E228" s="148" t="s">
        <v>1</v>
      </c>
      <c r="F228" s="149" t="s">
        <v>324</v>
      </c>
      <c r="H228" s="150">
        <v>27.975000000000001</v>
      </c>
      <c r="I228" s="151"/>
      <c r="L228" s="146"/>
      <c r="M228" s="152"/>
      <c r="T228" s="153"/>
      <c r="AT228" s="148" t="s">
        <v>154</v>
      </c>
      <c r="AU228" s="148" t="s">
        <v>84</v>
      </c>
      <c r="AV228" s="12" t="s">
        <v>84</v>
      </c>
      <c r="AW228" s="12" t="s">
        <v>30</v>
      </c>
      <c r="AX228" s="12" t="s">
        <v>74</v>
      </c>
      <c r="AY228" s="148" t="s">
        <v>138</v>
      </c>
    </row>
    <row r="229" spans="2:65" s="13" customFormat="1" ht="11.25">
      <c r="B229" s="154"/>
      <c r="D229" s="147" t="s">
        <v>154</v>
      </c>
      <c r="E229" s="155" t="s">
        <v>1</v>
      </c>
      <c r="F229" s="156" t="s">
        <v>162</v>
      </c>
      <c r="H229" s="157">
        <v>144.70499999999998</v>
      </c>
      <c r="I229" s="158"/>
      <c r="L229" s="154"/>
      <c r="M229" s="159"/>
      <c r="T229" s="160"/>
      <c r="AT229" s="155" t="s">
        <v>154</v>
      </c>
      <c r="AU229" s="155" t="s">
        <v>84</v>
      </c>
      <c r="AV229" s="13" t="s">
        <v>145</v>
      </c>
      <c r="AW229" s="13" t="s">
        <v>30</v>
      </c>
      <c r="AX229" s="13" t="s">
        <v>82</v>
      </c>
      <c r="AY229" s="155" t="s">
        <v>138</v>
      </c>
    </row>
    <row r="230" spans="2:65" s="11" customFormat="1" ht="22.9" customHeight="1">
      <c r="B230" s="120"/>
      <c r="D230" s="121" t="s">
        <v>73</v>
      </c>
      <c r="E230" s="130" t="s">
        <v>325</v>
      </c>
      <c r="F230" s="130" t="s">
        <v>326</v>
      </c>
      <c r="I230" s="123"/>
      <c r="J230" s="131">
        <f>BK230</f>
        <v>137336.18</v>
      </c>
      <c r="L230" s="120"/>
      <c r="M230" s="125"/>
      <c r="P230" s="126">
        <f>SUM(P231:P235)</f>
        <v>0</v>
      </c>
      <c r="R230" s="126">
        <f>SUM(R231:R235)</f>
        <v>0</v>
      </c>
      <c r="T230" s="127">
        <f>SUM(T231:T235)</f>
        <v>0</v>
      </c>
      <c r="AR230" s="121" t="s">
        <v>82</v>
      </c>
      <c r="AT230" s="128" t="s">
        <v>73</v>
      </c>
      <c r="AU230" s="128" t="s">
        <v>82</v>
      </c>
      <c r="AY230" s="121" t="s">
        <v>138</v>
      </c>
      <c r="BK230" s="129">
        <f>SUM(BK231:BK235)</f>
        <v>137336.18</v>
      </c>
    </row>
    <row r="231" spans="2:65" s="1" customFormat="1" ht="14.45" customHeight="1">
      <c r="B231" s="31"/>
      <c r="C231" s="132" t="s">
        <v>327</v>
      </c>
      <c r="D231" s="132" t="s">
        <v>141</v>
      </c>
      <c r="E231" s="133" t="s">
        <v>328</v>
      </c>
      <c r="F231" s="134" t="s">
        <v>329</v>
      </c>
      <c r="G231" s="135" t="s">
        <v>330</v>
      </c>
      <c r="H231" s="136">
        <v>46.372</v>
      </c>
      <c r="I231" s="137">
        <v>663</v>
      </c>
      <c r="J231" s="138">
        <f>ROUND(I231*H231,2)</f>
        <v>30744.639999999999</v>
      </c>
      <c r="K231" s="139"/>
      <c r="L231" s="31"/>
      <c r="M231" s="140" t="s">
        <v>1</v>
      </c>
      <c r="N231" s="141" t="s">
        <v>39</v>
      </c>
      <c r="P231" s="142">
        <f>O231*H231</f>
        <v>0</v>
      </c>
      <c r="Q231" s="142">
        <v>0</v>
      </c>
      <c r="R231" s="142">
        <f>Q231*H231</f>
        <v>0</v>
      </c>
      <c r="S231" s="142">
        <v>0</v>
      </c>
      <c r="T231" s="143">
        <f>S231*H231</f>
        <v>0</v>
      </c>
      <c r="AR231" s="144" t="s">
        <v>145</v>
      </c>
      <c r="AT231" s="144" t="s">
        <v>141</v>
      </c>
      <c r="AU231" s="144" t="s">
        <v>84</v>
      </c>
      <c r="AY231" s="16" t="s">
        <v>138</v>
      </c>
      <c r="BE231" s="145">
        <f>IF(N231="základní",J231,0)</f>
        <v>30744.639999999999</v>
      </c>
      <c r="BF231" s="145">
        <f>IF(N231="snížená",J231,0)</f>
        <v>0</v>
      </c>
      <c r="BG231" s="145">
        <f>IF(N231="zákl. přenesená",J231,0)</f>
        <v>0</v>
      </c>
      <c r="BH231" s="145">
        <f>IF(N231="sníž. přenesená",J231,0)</f>
        <v>0</v>
      </c>
      <c r="BI231" s="145">
        <f>IF(N231="nulová",J231,0)</f>
        <v>0</v>
      </c>
      <c r="BJ231" s="16" t="s">
        <v>82</v>
      </c>
      <c r="BK231" s="145">
        <f>ROUND(I231*H231,2)</f>
        <v>30744.639999999999</v>
      </c>
      <c r="BL231" s="16" t="s">
        <v>145</v>
      </c>
      <c r="BM231" s="144" t="s">
        <v>331</v>
      </c>
    </row>
    <row r="232" spans="2:65" s="1" customFormat="1" ht="14.45" customHeight="1">
      <c r="B232" s="31"/>
      <c r="C232" s="132" t="s">
        <v>332</v>
      </c>
      <c r="D232" s="132" t="s">
        <v>141</v>
      </c>
      <c r="E232" s="133" t="s">
        <v>333</v>
      </c>
      <c r="F232" s="134" t="s">
        <v>334</v>
      </c>
      <c r="G232" s="135" t="s">
        <v>330</v>
      </c>
      <c r="H232" s="136">
        <v>46.372</v>
      </c>
      <c r="I232" s="137">
        <v>301</v>
      </c>
      <c r="J232" s="138">
        <f>ROUND(I232*H232,2)</f>
        <v>13957.97</v>
      </c>
      <c r="K232" s="139"/>
      <c r="L232" s="31"/>
      <c r="M232" s="140" t="s">
        <v>1</v>
      </c>
      <c r="N232" s="141" t="s">
        <v>39</v>
      </c>
      <c r="P232" s="142">
        <f>O232*H232</f>
        <v>0</v>
      </c>
      <c r="Q232" s="142">
        <v>0</v>
      </c>
      <c r="R232" s="142">
        <f>Q232*H232</f>
        <v>0</v>
      </c>
      <c r="S232" s="142">
        <v>0</v>
      </c>
      <c r="T232" s="143">
        <f>S232*H232</f>
        <v>0</v>
      </c>
      <c r="AR232" s="144" t="s">
        <v>145</v>
      </c>
      <c r="AT232" s="144" t="s">
        <v>141</v>
      </c>
      <c r="AU232" s="144" t="s">
        <v>84</v>
      </c>
      <c r="AY232" s="16" t="s">
        <v>138</v>
      </c>
      <c r="BE232" s="145">
        <f>IF(N232="základní",J232,0)</f>
        <v>13957.97</v>
      </c>
      <c r="BF232" s="145">
        <f>IF(N232="snížená",J232,0)</f>
        <v>0</v>
      </c>
      <c r="BG232" s="145">
        <f>IF(N232="zákl. přenesená",J232,0)</f>
        <v>0</v>
      </c>
      <c r="BH232" s="145">
        <f>IF(N232="sníž. přenesená",J232,0)</f>
        <v>0</v>
      </c>
      <c r="BI232" s="145">
        <f>IF(N232="nulová",J232,0)</f>
        <v>0</v>
      </c>
      <c r="BJ232" s="16" t="s">
        <v>82</v>
      </c>
      <c r="BK232" s="145">
        <f>ROUND(I232*H232,2)</f>
        <v>13957.97</v>
      </c>
      <c r="BL232" s="16" t="s">
        <v>145</v>
      </c>
      <c r="BM232" s="144" t="s">
        <v>335</v>
      </c>
    </row>
    <row r="233" spans="2:65" s="1" customFormat="1" ht="14.45" customHeight="1">
      <c r="B233" s="31"/>
      <c r="C233" s="132" t="s">
        <v>336</v>
      </c>
      <c r="D233" s="132" t="s">
        <v>141</v>
      </c>
      <c r="E233" s="133" t="s">
        <v>337</v>
      </c>
      <c r="F233" s="134" t="s">
        <v>338</v>
      </c>
      <c r="G233" s="135" t="s">
        <v>330</v>
      </c>
      <c r="H233" s="136">
        <v>637.78399999999999</v>
      </c>
      <c r="I233" s="137">
        <v>13.1</v>
      </c>
      <c r="J233" s="138">
        <f>ROUND(I233*H233,2)</f>
        <v>8354.9699999999993</v>
      </c>
      <c r="K233" s="139"/>
      <c r="L233" s="31"/>
      <c r="M233" s="140" t="s">
        <v>1</v>
      </c>
      <c r="N233" s="141" t="s">
        <v>39</v>
      </c>
      <c r="P233" s="142">
        <f>O233*H233</f>
        <v>0</v>
      </c>
      <c r="Q233" s="142">
        <v>0</v>
      </c>
      <c r="R233" s="142">
        <f>Q233*H233</f>
        <v>0</v>
      </c>
      <c r="S233" s="142">
        <v>0</v>
      </c>
      <c r="T233" s="143">
        <f>S233*H233</f>
        <v>0</v>
      </c>
      <c r="AR233" s="144" t="s">
        <v>145</v>
      </c>
      <c r="AT233" s="144" t="s">
        <v>141</v>
      </c>
      <c r="AU233" s="144" t="s">
        <v>84</v>
      </c>
      <c r="AY233" s="16" t="s">
        <v>138</v>
      </c>
      <c r="BE233" s="145">
        <f>IF(N233="základní",J233,0)</f>
        <v>8354.9699999999993</v>
      </c>
      <c r="BF233" s="145">
        <f>IF(N233="snížená",J233,0)</f>
        <v>0</v>
      </c>
      <c r="BG233" s="145">
        <f>IF(N233="zákl. přenesená",J233,0)</f>
        <v>0</v>
      </c>
      <c r="BH233" s="145">
        <f>IF(N233="sníž. přenesená",J233,0)</f>
        <v>0</v>
      </c>
      <c r="BI233" s="145">
        <f>IF(N233="nulová",J233,0)</f>
        <v>0</v>
      </c>
      <c r="BJ233" s="16" t="s">
        <v>82</v>
      </c>
      <c r="BK233" s="145">
        <f>ROUND(I233*H233,2)</f>
        <v>8354.9699999999993</v>
      </c>
      <c r="BL233" s="16" t="s">
        <v>145</v>
      </c>
      <c r="BM233" s="144" t="s">
        <v>339</v>
      </c>
    </row>
    <row r="234" spans="2:65" s="12" customFormat="1" ht="11.25">
      <c r="B234" s="146"/>
      <c r="D234" s="147" t="s">
        <v>154</v>
      </c>
      <c r="E234" s="148" t="s">
        <v>1</v>
      </c>
      <c r="F234" s="149" t="s">
        <v>340</v>
      </c>
      <c r="H234" s="150">
        <v>637.78399999999999</v>
      </c>
      <c r="I234" s="151"/>
      <c r="L234" s="146"/>
      <c r="M234" s="152"/>
      <c r="T234" s="153"/>
      <c r="AT234" s="148" t="s">
        <v>154</v>
      </c>
      <c r="AU234" s="148" t="s">
        <v>84</v>
      </c>
      <c r="AV234" s="12" t="s">
        <v>84</v>
      </c>
      <c r="AW234" s="12" t="s">
        <v>30</v>
      </c>
      <c r="AX234" s="12" t="s">
        <v>82</v>
      </c>
      <c r="AY234" s="148" t="s">
        <v>138</v>
      </c>
    </row>
    <row r="235" spans="2:65" s="1" customFormat="1" ht="14.45" customHeight="1">
      <c r="B235" s="31"/>
      <c r="C235" s="132" t="s">
        <v>341</v>
      </c>
      <c r="D235" s="132" t="s">
        <v>141</v>
      </c>
      <c r="E235" s="133" t="s">
        <v>342</v>
      </c>
      <c r="F235" s="134" t="s">
        <v>343</v>
      </c>
      <c r="G235" s="135" t="s">
        <v>330</v>
      </c>
      <c r="H235" s="136">
        <v>45.555999999999997</v>
      </c>
      <c r="I235" s="137">
        <v>1850</v>
      </c>
      <c r="J235" s="138">
        <f>ROUND(I235*H235,2)</f>
        <v>84278.6</v>
      </c>
      <c r="K235" s="139"/>
      <c r="L235" s="31"/>
      <c r="M235" s="140" t="s">
        <v>1</v>
      </c>
      <c r="N235" s="141" t="s">
        <v>39</v>
      </c>
      <c r="P235" s="142">
        <f>O235*H235</f>
        <v>0</v>
      </c>
      <c r="Q235" s="142">
        <v>0</v>
      </c>
      <c r="R235" s="142">
        <f>Q235*H235</f>
        <v>0</v>
      </c>
      <c r="S235" s="142">
        <v>0</v>
      </c>
      <c r="T235" s="143">
        <f>S235*H235</f>
        <v>0</v>
      </c>
      <c r="AR235" s="144" t="s">
        <v>145</v>
      </c>
      <c r="AT235" s="144" t="s">
        <v>141</v>
      </c>
      <c r="AU235" s="144" t="s">
        <v>84</v>
      </c>
      <c r="AY235" s="16" t="s">
        <v>138</v>
      </c>
      <c r="BE235" s="145">
        <f>IF(N235="základní",J235,0)</f>
        <v>84278.6</v>
      </c>
      <c r="BF235" s="145">
        <f>IF(N235="snížená",J235,0)</f>
        <v>0</v>
      </c>
      <c r="BG235" s="145">
        <f>IF(N235="zákl. přenesená",J235,0)</f>
        <v>0</v>
      </c>
      <c r="BH235" s="145">
        <f>IF(N235="sníž. přenesená",J235,0)</f>
        <v>0</v>
      </c>
      <c r="BI235" s="145">
        <f>IF(N235="nulová",J235,0)</f>
        <v>0</v>
      </c>
      <c r="BJ235" s="16" t="s">
        <v>82</v>
      </c>
      <c r="BK235" s="145">
        <f>ROUND(I235*H235,2)</f>
        <v>84278.6</v>
      </c>
      <c r="BL235" s="16" t="s">
        <v>145</v>
      </c>
      <c r="BM235" s="144" t="s">
        <v>344</v>
      </c>
    </row>
    <row r="236" spans="2:65" s="11" customFormat="1" ht="22.9" customHeight="1">
      <c r="B236" s="120"/>
      <c r="D236" s="121" t="s">
        <v>73</v>
      </c>
      <c r="E236" s="130" t="s">
        <v>345</v>
      </c>
      <c r="F236" s="130" t="s">
        <v>346</v>
      </c>
      <c r="I236" s="123"/>
      <c r="J236" s="131">
        <f>BK236</f>
        <v>9750.7099999999991</v>
      </c>
      <c r="L236" s="120"/>
      <c r="M236" s="125"/>
      <c r="P236" s="126">
        <f>P237</f>
        <v>0</v>
      </c>
      <c r="R236" s="126">
        <f>R237</f>
        <v>0</v>
      </c>
      <c r="T236" s="127">
        <f>T237</f>
        <v>0</v>
      </c>
      <c r="AR236" s="121" t="s">
        <v>82</v>
      </c>
      <c r="AT236" s="128" t="s">
        <v>73</v>
      </c>
      <c r="AU236" s="128" t="s">
        <v>82</v>
      </c>
      <c r="AY236" s="121" t="s">
        <v>138</v>
      </c>
      <c r="BK236" s="129">
        <f>BK237</f>
        <v>9750.7099999999991</v>
      </c>
    </row>
    <row r="237" spans="2:65" s="1" customFormat="1" ht="14.45" customHeight="1">
      <c r="B237" s="31"/>
      <c r="C237" s="132" t="s">
        <v>347</v>
      </c>
      <c r="D237" s="132" t="s">
        <v>141</v>
      </c>
      <c r="E237" s="133" t="s">
        <v>348</v>
      </c>
      <c r="F237" s="134" t="s">
        <v>349</v>
      </c>
      <c r="G237" s="135" t="s">
        <v>330</v>
      </c>
      <c r="H237" s="136">
        <v>24.748000000000001</v>
      </c>
      <c r="I237" s="137">
        <v>394</v>
      </c>
      <c r="J237" s="138">
        <f>ROUND(I237*H237,2)</f>
        <v>9750.7099999999991</v>
      </c>
      <c r="K237" s="139"/>
      <c r="L237" s="31"/>
      <c r="M237" s="140" t="s">
        <v>1</v>
      </c>
      <c r="N237" s="141" t="s">
        <v>39</v>
      </c>
      <c r="P237" s="142">
        <f>O237*H237</f>
        <v>0</v>
      </c>
      <c r="Q237" s="142">
        <v>0</v>
      </c>
      <c r="R237" s="142">
        <f>Q237*H237</f>
        <v>0</v>
      </c>
      <c r="S237" s="142">
        <v>0</v>
      </c>
      <c r="T237" s="143">
        <f>S237*H237</f>
        <v>0</v>
      </c>
      <c r="AR237" s="144" t="s">
        <v>145</v>
      </c>
      <c r="AT237" s="144" t="s">
        <v>141</v>
      </c>
      <c r="AU237" s="144" t="s">
        <v>84</v>
      </c>
      <c r="AY237" s="16" t="s">
        <v>138</v>
      </c>
      <c r="BE237" s="145">
        <f>IF(N237="základní",J237,0)</f>
        <v>9750.7099999999991</v>
      </c>
      <c r="BF237" s="145">
        <f>IF(N237="snížená",J237,0)</f>
        <v>0</v>
      </c>
      <c r="BG237" s="145">
        <f>IF(N237="zákl. přenesená",J237,0)</f>
        <v>0</v>
      </c>
      <c r="BH237" s="145">
        <f>IF(N237="sníž. přenesená",J237,0)</f>
        <v>0</v>
      </c>
      <c r="BI237" s="145">
        <f>IF(N237="nulová",J237,0)</f>
        <v>0</v>
      </c>
      <c r="BJ237" s="16" t="s">
        <v>82</v>
      </c>
      <c r="BK237" s="145">
        <f>ROUND(I237*H237,2)</f>
        <v>9750.7099999999991</v>
      </c>
      <c r="BL237" s="16" t="s">
        <v>145</v>
      </c>
      <c r="BM237" s="144" t="s">
        <v>350</v>
      </c>
    </row>
    <row r="238" spans="2:65" s="11" customFormat="1" ht="25.9" customHeight="1">
      <c r="B238" s="120"/>
      <c r="D238" s="121" t="s">
        <v>73</v>
      </c>
      <c r="E238" s="122" t="s">
        <v>351</v>
      </c>
      <c r="F238" s="122" t="s">
        <v>352</v>
      </c>
      <c r="I238" s="123"/>
      <c r="J238" s="124">
        <f>BK238</f>
        <v>1240107.69</v>
      </c>
      <c r="L238" s="120"/>
      <c r="M238" s="125"/>
      <c r="P238" s="126">
        <f>P239+P257+P269+P283+P305+P344+P365+P386</f>
        <v>0</v>
      </c>
      <c r="R238" s="126">
        <f>R239+R257+R269+R283+R305+R344+R365+R386</f>
        <v>13.461992029999999</v>
      </c>
      <c r="T238" s="127">
        <f>T239+T257+T269+T283+T305+T344+T365+T386</f>
        <v>2.0573866400000003</v>
      </c>
      <c r="AR238" s="121" t="s">
        <v>84</v>
      </c>
      <c r="AT238" s="128" t="s">
        <v>73</v>
      </c>
      <c r="AU238" s="128" t="s">
        <v>74</v>
      </c>
      <c r="AY238" s="121" t="s">
        <v>138</v>
      </c>
      <c r="BK238" s="129">
        <f>BK239+BK257+BK269+BK283+BK305+BK344+BK365+BK386</f>
        <v>1240107.69</v>
      </c>
    </row>
    <row r="239" spans="2:65" s="11" customFormat="1" ht="22.9" customHeight="1">
      <c r="B239" s="120"/>
      <c r="D239" s="121" t="s">
        <v>73</v>
      </c>
      <c r="E239" s="130" t="s">
        <v>353</v>
      </c>
      <c r="F239" s="130" t="s">
        <v>354</v>
      </c>
      <c r="I239" s="123"/>
      <c r="J239" s="131">
        <f>BK239</f>
        <v>47892.44</v>
      </c>
      <c r="L239" s="120"/>
      <c r="M239" s="125"/>
      <c r="P239" s="126">
        <f>SUM(P240:P256)</f>
        <v>0</v>
      </c>
      <c r="R239" s="126">
        <f>SUM(R240:R256)</f>
        <v>0.85696820000000007</v>
      </c>
      <c r="T239" s="127">
        <f>SUM(T240:T256)</f>
        <v>0</v>
      </c>
      <c r="AR239" s="121" t="s">
        <v>84</v>
      </c>
      <c r="AT239" s="128" t="s">
        <v>73</v>
      </c>
      <c r="AU239" s="128" t="s">
        <v>82</v>
      </c>
      <c r="AY239" s="121" t="s">
        <v>138</v>
      </c>
      <c r="BK239" s="129">
        <f>SUM(BK240:BK256)</f>
        <v>47892.44</v>
      </c>
    </row>
    <row r="240" spans="2:65" s="1" customFormat="1" ht="14.45" customHeight="1">
      <c r="B240" s="31"/>
      <c r="C240" s="132" t="s">
        <v>355</v>
      </c>
      <c r="D240" s="132" t="s">
        <v>141</v>
      </c>
      <c r="E240" s="133" t="s">
        <v>356</v>
      </c>
      <c r="F240" s="134" t="s">
        <v>357</v>
      </c>
      <c r="G240" s="135" t="s">
        <v>152</v>
      </c>
      <c r="H240" s="136">
        <v>69.260000000000005</v>
      </c>
      <c r="I240" s="137">
        <v>13.6</v>
      </c>
      <c r="J240" s="138">
        <f>ROUND(I240*H240,2)</f>
        <v>941.94</v>
      </c>
      <c r="K240" s="139"/>
      <c r="L240" s="31"/>
      <c r="M240" s="140" t="s">
        <v>1</v>
      </c>
      <c r="N240" s="141" t="s">
        <v>39</v>
      </c>
      <c r="P240" s="142">
        <f>O240*H240</f>
        <v>0</v>
      </c>
      <c r="Q240" s="142">
        <v>0</v>
      </c>
      <c r="R240" s="142">
        <f>Q240*H240</f>
        <v>0</v>
      </c>
      <c r="S240" s="142">
        <v>0</v>
      </c>
      <c r="T240" s="143">
        <f>S240*H240</f>
        <v>0</v>
      </c>
      <c r="AR240" s="144" t="s">
        <v>228</v>
      </c>
      <c r="AT240" s="144" t="s">
        <v>141</v>
      </c>
      <c r="AU240" s="144" t="s">
        <v>84</v>
      </c>
      <c r="AY240" s="16" t="s">
        <v>138</v>
      </c>
      <c r="BE240" s="145">
        <f>IF(N240="základní",J240,0)</f>
        <v>941.94</v>
      </c>
      <c r="BF240" s="145">
        <f>IF(N240="snížená",J240,0)</f>
        <v>0</v>
      </c>
      <c r="BG240" s="145">
        <f>IF(N240="zákl. přenesená",J240,0)</f>
        <v>0</v>
      </c>
      <c r="BH240" s="145">
        <f>IF(N240="sníž. přenesená",J240,0)</f>
        <v>0</v>
      </c>
      <c r="BI240" s="145">
        <f>IF(N240="nulová",J240,0)</f>
        <v>0</v>
      </c>
      <c r="BJ240" s="16" t="s">
        <v>82</v>
      </c>
      <c r="BK240" s="145">
        <f>ROUND(I240*H240,2)</f>
        <v>941.94</v>
      </c>
      <c r="BL240" s="16" t="s">
        <v>228</v>
      </c>
      <c r="BM240" s="144" t="s">
        <v>358</v>
      </c>
    </row>
    <row r="241" spans="2:65" s="12" customFormat="1" ht="11.25">
      <c r="B241" s="146"/>
      <c r="D241" s="147" t="s">
        <v>154</v>
      </c>
      <c r="E241" s="148" t="s">
        <v>1</v>
      </c>
      <c r="F241" s="149" t="s">
        <v>227</v>
      </c>
      <c r="H241" s="150">
        <v>57.34</v>
      </c>
      <c r="I241" s="151"/>
      <c r="L241" s="146"/>
      <c r="M241" s="152"/>
      <c r="T241" s="153"/>
      <c r="AT241" s="148" t="s">
        <v>154</v>
      </c>
      <c r="AU241" s="148" t="s">
        <v>84</v>
      </c>
      <c r="AV241" s="12" t="s">
        <v>84</v>
      </c>
      <c r="AW241" s="12" t="s">
        <v>30</v>
      </c>
      <c r="AX241" s="12" t="s">
        <v>74</v>
      </c>
      <c r="AY241" s="148" t="s">
        <v>138</v>
      </c>
    </row>
    <row r="242" spans="2:65" s="12" customFormat="1" ht="11.25">
      <c r="B242" s="146"/>
      <c r="D242" s="147" t="s">
        <v>154</v>
      </c>
      <c r="E242" s="148" t="s">
        <v>1</v>
      </c>
      <c r="F242" s="149" t="s">
        <v>232</v>
      </c>
      <c r="H242" s="150">
        <v>11.92</v>
      </c>
      <c r="I242" s="151"/>
      <c r="L242" s="146"/>
      <c r="M242" s="152"/>
      <c r="T242" s="153"/>
      <c r="AT242" s="148" t="s">
        <v>154</v>
      </c>
      <c r="AU242" s="148" t="s">
        <v>84</v>
      </c>
      <c r="AV242" s="12" t="s">
        <v>84</v>
      </c>
      <c r="AW242" s="12" t="s">
        <v>30</v>
      </c>
      <c r="AX242" s="12" t="s">
        <v>74</v>
      </c>
      <c r="AY242" s="148" t="s">
        <v>138</v>
      </c>
    </row>
    <row r="243" spans="2:65" s="13" customFormat="1" ht="11.25">
      <c r="B243" s="154"/>
      <c r="D243" s="147" t="s">
        <v>154</v>
      </c>
      <c r="E243" s="155" t="s">
        <v>1</v>
      </c>
      <c r="F243" s="156" t="s">
        <v>162</v>
      </c>
      <c r="H243" s="157">
        <v>69.260000000000005</v>
      </c>
      <c r="I243" s="158"/>
      <c r="L243" s="154"/>
      <c r="M243" s="159"/>
      <c r="T243" s="160"/>
      <c r="AT243" s="155" t="s">
        <v>154</v>
      </c>
      <c r="AU243" s="155" t="s">
        <v>84</v>
      </c>
      <c r="AV243" s="13" t="s">
        <v>145</v>
      </c>
      <c r="AW243" s="13" t="s">
        <v>30</v>
      </c>
      <c r="AX243" s="13" t="s">
        <v>82</v>
      </c>
      <c r="AY243" s="155" t="s">
        <v>138</v>
      </c>
    </row>
    <row r="244" spans="2:65" s="1" customFormat="1" ht="14.45" customHeight="1">
      <c r="B244" s="31"/>
      <c r="C244" s="167" t="s">
        <v>359</v>
      </c>
      <c r="D244" s="167" t="s">
        <v>360</v>
      </c>
      <c r="E244" s="168" t="s">
        <v>361</v>
      </c>
      <c r="F244" s="169" t="s">
        <v>362</v>
      </c>
      <c r="G244" s="170" t="s">
        <v>330</v>
      </c>
      <c r="H244" s="171">
        <v>2.1000000000000001E-2</v>
      </c>
      <c r="I244" s="172">
        <v>67100</v>
      </c>
      <c r="J244" s="173">
        <f>ROUND(I244*H244,2)</f>
        <v>1409.1</v>
      </c>
      <c r="K244" s="174"/>
      <c r="L244" s="175"/>
      <c r="M244" s="176" t="s">
        <v>1</v>
      </c>
      <c r="N244" s="177" t="s">
        <v>39</v>
      </c>
      <c r="P244" s="142">
        <f>O244*H244</f>
        <v>0</v>
      </c>
      <c r="Q244" s="142">
        <v>1</v>
      </c>
      <c r="R244" s="142">
        <f>Q244*H244</f>
        <v>2.1000000000000001E-2</v>
      </c>
      <c r="S244" s="142">
        <v>0</v>
      </c>
      <c r="T244" s="143">
        <f>S244*H244</f>
        <v>0</v>
      </c>
      <c r="AR244" s="144" t="s">
        <v>313</v>
      </c>
      <c r="AT244" s="144" t="s">
        <v>360</v>
      </c>
      <c r="AU244" s="144" t="s">
        <v>84</v>
      </c>
      <c r="AY244" s="16" t="s">
        <v>138</v>
      </c>
      <c r="BE244" s="145">
        <f>IF(N244="základní",J244,0)</f>
        <v>1409.1</v>
      </c>
      <c r="BF244" s="145">
        <f>IF(N244="snížená",J244,0)</f>
        <v>0</v>
      </c>
      <c r="BG244" s="145">
        <f>IF(N244="zákl. přenesená",J244,0)</f>
        <v>0</v>
      </c>
      <c r="BH244" s="145">
        <f>IF(N244="sníž. přenesená",J244,0)</f>
        <v>0</v>
      </c>
      <c r="BI244" s="145">
        <f>IF(N244="nulová",J244,0)</f>
        <v>0</v>
      </c>
      <c r="BJ244" s="16" t="s">
        <v>82</v>
      </c>
      <c r="BK244" s="145">
        <f>ROUND(I244*H244,2)</f>
        <v>1409.1</v>
      </c>
      <c r="BL244" s="16" t="s">
        <v>228</v>
      </c>
      <c r="BM244" s="144" t="s">
        <v>363</v>
      </c>
    </row>
    <row r="245" spans="2:65" s="12" customFormat="1" ht="11.25">
      <c r="B245" s="146"/>
      <c r="D245" s="147" t="s">
        <v>154</v>
      </c>
      <c r="F245" s="149" t="s">
        <v>364</v>
      </c>
      <c r="H245" s="150">
        <v>2.1000000000000001E-2</v>
      </c>
      <c r="I245" s="151"/>
      <c r="L245" s="146"/>
      <c r="M245" s="152"/>
      <c r="T245" s="153"/>
      <c r="AT245" s="148" t="s">
        <v>154</v>
      </c>
      <c r="AU245" s="148" t="s">
        <v>84</v>
      </c>
      <c r="AV245" s="12" t="s">
        <v>84</v>
      </c>
      <c r="AW245" s="12" t="s">
        <v>4</v>
      </c>
      <c r="AX245" s="12" t="s">
        <v>82</v>
      </c>
      <c r="AY245" s="148" t="s">
        <v>138</v>
      </c>
    </row>
    <row r="246" spans="2:65" s="1" customFormat="1" ht="14.45" customHeight="1">
      <c r="B246" s="31"/>
      <c r="C246" s="132" t="s">
        <v>365</v>
      </c>
      <c r="D246" s="132" t="s">
        <v>141</v>
      </c>
      <c r="E246" s="133" t="s">
        <v>366</v>
      </c>
      <c r="F246" s="134" t="s">
        <v>367</v>
      </c>
      <c r="G246" s="135" t="s">
        <v>152</v>
      </c>
      <c r="H246" s="136">
        <v>138.52000000000001</v>
      </c>
      <c r="I246" s="137">
        <v>140</v>
      </c>
      <c r="J246" s="138">
        <f>ROUND(I246*H246,2)</f>
        <v>19392.8</v>
      </c>
      <c r="K246" s="139"/>
      <c r="L246" s="31"/>
      <c r="M246" s="140" t="s">
        <v>1</v>
      </c>
      <c r="N246" s="141" t="s">
        <v>39</v>
      </c>
      <c r="P246" s="142">
        <f>O246*H246</f>
        <v>0</v>
      </c>
      <c r="Q246" s="142">
        <v>4.0000000000000002E-4</v>
      </c>
      <c r="R246" s="142">
        <f>Q246*H246</f>
        <v>5.5408000000000006E-2</v>
      </c>
      <c r="S246" s="142">
        <v>0</v>
      </c>
      <c r="T246" s="143">
        <f>S246*H246</f>
        <v>0</v>
      </c>
      <c r="AR246" s="144" t="s">
        <v>228</v>
      </c>
      <c r="AT246" s="144" t="s">
        <v>141</v>
      </c>
      <c r="AU246" s="144" t="s">
        <v>84</v>
      </c>
      <c r="AY246" s="16" t="s">
        <v>138</v>
      </c>
      <c r="BE246" s="145">
        <f>IF(N246="základní",J246,0)</f>
        <v>19392.8</v>
      </c>
      <c r="BF246" s="145">
        <f>IF(N246="snížená",J246,0)</f>
        <v>0</v>
      </c>
      <c r="BG246" s="145">
        <f>IF(N246="zákl. přenesená",J246,0)</f>
        <v>0</v>
      </c>
      <c r="BH246" s="145">
        <f>IF(N246="sníž. přenesená",J246,0)</f>
        <v>0</v>
      </c>
      <c r="BI246" s="145">
        <f>IF(N246="nulová",J246,0)</f>
        <v>0</v>
      </c>
      <c r="BJ246" s="16" t="s">
        <v>82</v>
      </c>
      <c r="BK246" s="145">
        <f>ROUND(I246*H246,2)</f>
        <v>19392.8</v>
      </c>
      <c r="BL246" s="16" t="s">
        <v>228</v>
      </c>
      <c r="BM246" s="144" t="s">
        <v>368</v>
      </c>
    </row>
    <row r="247" spans="2:65" s="12" customFormat="1" ht="11.25">
      <c r="B247" s="146"/>
      <c r="D247" s="147" t="s">
        <v>154</v>
      </c>
      <c r="E247" s="148" t="s">
        <v>1</v>
      </c>
      <c r="F247" s="149" t="s">
        <v>369</v>
      </c>
      <c r="H247" s="150">
        <v>114.68</v>
      </c>
      <c r="I247" s="151"/>
      <c r="L247" s="146"/>
      <c r="M247" s="152"/>
      <c r="T247" s="153"/>
      <c r="AT247" s="148" t="s">
        <v>154</v>
      </c>
      <c r="AU247" s="148" t="s">
        <v>84</v>
      </c>
      <c r="AV247" s="12" t="s">
        <v>84</v>
      </c>
      <c r="AW247" s="12" t="s">
        <v>30</v>
      </c>
      <c r="AX247" s="12" t="s">
        <v>74</v>
      </c>
      <c r="AY247" s="148" t="s">
        <v>138</v>
      </c>
    </row>
    <row r="248" spans="2:65" s="12" customFormat="1" ht="11.25">
      <c r="B248" s="146"/>
      <c r="D248" s="147" t="s">
        <v>154</v>
      </c>
      <c r="E248" s="148" t="s">
        <v>1</v>
      </c>
      <c r="F248" s="149" t="s">
        <v>370</v>
      </c>
      <c r="H248" s="150">
        <v>23.84</v>
      </c>
      <c r="I248" s="151"/>
      <c r="L248" s="146"/>
      <c r="M248" s="152"/>
      <c r="T248" s="153"/>
      <c r="AT248" s="148" t="s">
        <v>154</v>
      </c>
      <c r="AU248" s="148" t="s">
        <v>84</v>
      </c>
      <c r="AV248" s="12" t="s">
        <v>84</v>
      </c>
      <c r="AW248" s="12" t="s">
        <v>30</v>
      </c>
      <c r="AX248" s="12" t="s">
        <v>74</v>
      </c>
      <c r="AY248" s="148" t="s">
        <v>138</v>
      </c>
    </row>
    <row r="249" spans="2:65" s="13" customFormat="1" ht="11.25">
      <c r="B249" s="154"/>
      <c r="D249" s="147" t="s">
        <v>154</v>
      </c>
      <c r="E249" s="155" t="s">
        <v>1</v>
      </c>
      <c r="F249" s="156" t="s">
        <v>162</v>
      </c>
      <c r="H249" s="157">
        <v>138.52000000000001</v>
      </c>
      <c r="I249" s="158"/>
      <c r="L249" s="154"/>
      <c r="M249" s="159"/>
      <c r="T249" s="160"/>
      <c r="AT249" s="155" t="s">
        <v>154</v>
      </c>
      <c r="AU249" s="155" t="s">
        <v>84</v>
      </c>
      <c r="AV249" s="13" t="s">
        <v>145</v>
      </c>
      <c r="AW249" s="13" t="s">
        <v>30</v>
      </c>
      <c r="AX249" s="13" t="s">
        <v>82</v>
      </c>
      <c r="AY249" s="155" t="s">
        <v>138</v>
      </c>
    </row>
    <row r="250" spans="2:65" s="1" customFormat="1" ht="22.15" customHeight="1">
      <c r="B250" s="31"/>
      <c r="C250" s="167" t="s">
        <v>371</v>
      </c>
      <c r="D250" s="167" t="s">
        <v>360</v>
      </c>
      <c r="E250" s="168" t="s">
        <v>372</v>
      </c>
      <c r="F250" s="169" t="s">
        <v>373</v>
      </c>
      <c r="G250" s="170" t="s">
        <v>152</v>
      </c>
      <c r="H250" s="171">
        <v>79.649000000000001</v>
      </c>
      <c r="I250" s="172">
        <v>132</v>
      </c>
      <c r="J250" s="173">
        <f>ROUND(I250*H250,2)</f>
        <v>10513.67</v>
      </c>
      <c r="K250" s="174"/>
      <c r="L250" s="175"/>
      <c r="M250" s="176" t="s">
        <v>1</v>
      </c>
      <c r="N250" s="177" t="s">
        <v>39</v>
      </c>
      <c r="P250" s="142">
        <f>O250*H250</f>
        <v>0</v>
      </c>
      <c r="Q250" s="142">
        <v>4.7999999999999996E-3</v>
      </c>
      <c r="R250" s="142">
        <f>Q250*H250</f>
        <v>0.38231519999999997</v>
      </c>
      <c r="S250" s="142">
        <v>0</v>
      </c>
      <c r="T250" s="143">
        <f>S250*H250</f>
        <v>0</v>
      </c>
      <c r="AR250" s="144" t="s">
        <v>313</v>
      </c>
      <c r="AT250" s="144" t="s">
        <v>360</v>
      </c>
      <c r="AU250" s="144" t="s">
        <v>84</v>
      </c>
      <c r="AY250" s="16" t="s">
        <v>138</v>
      </c>
      <c r="BE250" s="145">
        <f>IF(N250="základní",J250,0)</f>
        <v>10513.67</v>
      </c>
      <c r="BF250" s="145">
        <f>IF(N250="snížená",J250,0)</f>
        <v>0</v>
      </c>
      <c r="BG250" s="145">
        <f>IF(N250="zákl. přenesená",J250,0)</f>
        <v>0</v>
      </c>
      <c r="BH250" s="145">
        <f>IF(N250="sníž. přenesená",J250,0)</f>
        <v>0</v>
      </c>
      <c r="BI250" s="145">
        <f>IF(N250="nulová",J250,0)</f>
        <v>0</v>
      </c>
      <c r="BJ250" s="16" t="s">
        <v>82</v>
      </c>
      <c r="BK250" s="145">
        <f>ROUND(I250*H250,2)</f>
        <v>10513.67</v>
      </c>
      <c r="BL250" s="16" t="s">
        <v>228</v>
      </c>
      <c r="BM250" s="144" t="s">
        <v>374</v>
      </c>
    </row>
    <row r="251" spans="2:65" s="12" customFormat="1" ht="11.25">
      <c r="B251" s="146"/>
      <c r="D251" s="147" t="s">
        <v>154</v>
      </c>
      <c r="E251" s="148" t="s">
        <v>1</v>
      </c>
      <c r="F251" s="149" t="s">
        <v>375</v>
      </c>
      <c r="H251" s="150">
        <v>69.260000000000005</v>
      </c>
      <c r="I251" s="151"/>
      <c r="L251" s="146"/>
      <c r="M251" s="152"/>
      <c r="T251" s="153"/>
      <c r="AT251" s="148" t="s">
        <v>154</v>
      </c>
      <c r="AU251" s="148" t="s">
        <v>84</v>
      </c>
      <c r="AV251" s="12" t="s">
        <v>84</v>
      </c>
      <c r="AW251" s="12" t="s">
        <v>30</v>
      </c>
      <c r="AX251" s="12" t="s">
        <v>82</v>
      </c>
      <c r="AY251" s="148" t="s">
        <v>138</v>
      </c>
    </row>
    <row r="252" spans="2:65" s="12" customFormat="1" ht="11.25">
      <c r="B252" s="146"/>
      <c r="D252" s="147" t="s">
        <v>154</v>
      </c>
      <c r="F252" s="149" t="s">
        <v>376</v>
      </c>
      <c r="H252" s="150">
        <v>79.649000000000001</v>
      </c>
      <c r="I252" s="151"/>
      <c r="L252" s="146"/>
      <c r="M252" s="152"/>
      <c r="T252" s="153"/>
      <c r="AT252" s="148" t="s">
        <v>154</v>
      </c>
      <c r="AU252" s="148" t="s">
        <v>84</v>
      </c>
      <c r="AV252" s="12" t="s">
        <v>84</v>
      </c>
      <c r="AW252" s="12" t="s">
        <v>4</v>
      </c>
      <c r="AX252" s="12" t="s">
        <v>82</v>
      </c>
      <c r="AY252" s="148" t="s">
        <v>138</v>
      </c>
    </row>
    <row r="253" spans="2:65" s="1" customFormat="1" ht="22.15" customHeight="1">
      <c r="B253" s="31"/>
      <c r="C253" s="167" t="s">
        <v>377</v>
      </c>
      <c r="D253" s="167" t="s">
        <v>360</v>
      </c>
      <c r="E253" s="168" t="s">
        <v>378</v>
      </c>
      <c r="F253" s="169" t="s">
        <v>379</v>
      </c>
      <c r="G253" s="170" t="s">
        <v>152</v>
      </c>
      <c r="H253" s="171">
        <v>79.649000000000001</v>
      </c>
      <c r="I253" s="172">
        <v>174</v>
      </c>
      <c r="J253" s="173">
        <f>ROUND(I253*H253,2)</f>
        <v>13858.93</v>
      </c>
      <c r="K253" s="174"/>
      <c r="L253" s="175"/>
      <c r="M253" s="176" t="s">
        <v>1</v>
      </c>
      <c r="N253" s="177" t="s">
        <v>39</v>
      </c>
      <c r="P253" s="142">
        <f>O253*H253</f>
        <v>0</v>
      </c>
      <c r="Q253" s="142">
        <v>5.0000000000000001E-3</v>
      </c>
      <c r="R253" s="142">
        <f>Q253*H253</f>
        <v>0.39824500000000002</v>
      </c>
      <c r="S253" s="142">
        <v>0</v>
      </c>
      <c r="T253" s="143">
        <f>S253*H253</f>
        <v>0</v>
      </c>
      <c r="AR253" s="144" t="s">
        <v>313</v>
      </c>
      <c r="AT253" s="144" t="s">
        <v>360</v>
      </c>
      <c r="AU253" s="144" t="s">
        <v>84</v>
      </c>
      <c r="AY253" s="16" t="s">
        <v>138</v>
      </c>
      <c r="BE253" s="145">
        <f>IF(N253="základní",J253,0)</f>
        <v>13858.93</v>
      </c>
      <c r="BF253" s="145">
        <f>IF(N253="snížená",J253,0)</f>
        <v>0</v>
      </c>
      <c r="BG253" s="145">
        <f>IF(N253="zákl. přenesená",J253,0)</f>
        <v>0</v>
      </c>
      <c r="BH253" s="145">
        <f>IF(N253="sníž. přenesená",J253,0)</f>
        <v>0</v>
      </c>
      <c r="BI253" s="145">
        <f>IF(N253="nulová",J253,0)</f>
        <v>0</v>
      </c>
      <c r="BJ253" s="16" t="s">
        <v>82</v>
      </c>
      <c r="BK253" s="145">
        <f>ROUND(I253*H253,2)</f>
        <v>13858.93</v>
      </c>
      <c r="BL253" s="16" t="s">
        <v>228</v>
      </c>
      <c r="BM253" s="144" t="s">
        <v>380</v>
      </c>
    </row>
    <row r="254" spans="2:65" s="12" customFormat="1" ht="11.25">
      <c r="B254" s="146"/>
      <c r="D254" s="147" t="s">
        <v>154</v>
      </c>
      <c r="E254" s="148" t="s">
        <v>1</v>
      </c>
      <c r="F254" s="149" t="s">
        <v>375</v>
      </c>
      <c r="H254" s="150">
        <v>69.260000000000005</v>
      </c>
      <c r="I254" s="151"/>
      <c r="L254" s="146"/>
      <c r="M254" s="152"/>
      <c r="T254" s="153"/>
      <c r="AT254" s="148" t="s">
        <v>154</v>
      </c>
      <c r="AU254" s="148" t="s">
        <v>84</v>
      </c>
      <c r="AV254" s="12" t="s">
        <v>84</v>
      </c>
      <c r="AW254" s="12" t="s">
        <v>30</v>
      </c>
      <c r="AX254" s="12" t="s">
        <v>82</v>
      </c>
      <c r="AY254" s="148" t="s">
        <v>138</v>
      </c>
    </row>
    <row r="255" spans="2:65" s="12" customFormat="1" ht="11.25">
      <c r="B255" s="146"/>
      <c r="D255" s="147" t="s">
        <v>154</v>
      </c>
      <c r="F255" s="149" t="s">
        <v>376</v>
      </c>
      <c r="H255" s="150">
        <v>79.649000000000001</v>
      </c>
      <c r="I255" s="151"/>
      <c r="L255" s="146"/>
      <c r="M255" s="152"/>
      <c r="T255" s="153"/>
      <c r="AT255" s="148" t="s">
        <v>154</v>
      </c>
      <c r="AU255" s="148" t="s">
        <v>84</v>
      </c>
      <c r="AV255" s="12" t="s">
        <v>84</v>
      </c>
      <c r="AW255" s="12" t="s">
        <v>4</v>
      </c>
      <c r="AX255" s="12" t="s">
        <v>82</v>
      </c>
      <c r="AY255" s="148" t="s">
        <v>138</v>
      </c>
    </row>
    <row r="256" spans="2:65" s="1" customFormat="1" ht="14.45" customHeight="1">
      <c r="B256" s="31"/>
      <c r="C256" s="132" t="s">
        <v>381</v>
      </c>
      <c r="D256" s="132" t="s">
        <v>141</v>
      </c>
      <c r="E256" s="133" t="s">
        <v>382</v>
      </c>
      <c r="F256" s="134" t="s">
        <v>383</v>
      </c>
      <c r="G256" s="135" t="s">
        <v>384</v>
      </c>
      <c r="H256" s="178">
        <v>462</v>
      </c>
      <c r="I256" s="137">
        <v>3.84415584</v>
      </c>
      <c r="J256" s="138">
        <f>ROUND(I256*H256,2)</f>
        <v>1776</v>
      </c>
      <c r="K256" s="139"/>
      <c r="L256" s="31"/>
      <c r="M256" s="140" t="s">
        <v>1</v>
      </c>
      <c r="N256" s="141" t="s">
        <v>39</v>
      </c>
      <c r="P256" s="142">
        <f>O256*H256</f>
        <v>0</v>
      </c>
      <c r="Q256" s="142">
        <v>0</v>
      </c>
      <c r="R256" s="142">
        <f>Q256*H256</f>
        <v>0</v>
      </c>
      <c r="S256" s="142">
        <v>0</v>
      </c>
      <c r="T256" s="143">
        <f>S256*H256</f>
        <v>0</v>
      </c>
      <c r="AR256" s="144" t="s">
        <v>228</v>
      </c>
      <c r="AT256" s="144" t="s">
        <v>141</v>
      </c>
      <c r="AU256" s="144" t="s">
        <v>84</v>
      </c>
      <c r="AY256" s="16" t="s">
        <v>138</v>
      </c>
      <c r="BE256" s="145">
        <f>IF(N256="základní",J256,0)</f>
        <v>1776</v>
      </c>
      <c r="BF256" s="145">
        <f>IF(N256="snížená",J256,0)</f>
        <v>0</v>
      </c>
      <c r="BG256" s="145">
        <f>IF(N256="zákl. přenesená",J256,0)</f>
        <v>0</v>
      </c>
      <c r="BH256" s="145">
        <f>IF(N256="sníž. přenesená",J256,0)</f>
        <v>0</v>
      </c>
      <c r="BI256" s="145">
        <f>IF(N256="nulová",J256,0)</f>
        <v>0</v>
      </c>
      <c r="BJ256" s="16" t="s">
        <v>82</v>
      </c>
      <c r="BK256" s="145">
        <f>ROUND(I256*H256,2)</f>
        <v>1776</v>
      </c>
      <c r="BL256" s="16" t="s">
        <v>228</v>
      </c>
      <c r="BM256" s="144" t="s">
        <v>385</v>
      </c>
    </row>
    <row r="257" spans="2:65" s="11" customFormat="1" ht="22.9" customHeight="1">
      <c r="B257" s="120"/>
      <c r="D257" s="121" t="s">
        <v>73</v>
      </c>
      <c r="E257" s="130" t="s">
        <v>386</v>
      </c>
      <c r="F257" s="130" t="s">
        <v>387</v>
      </c>
      <c r="I257" s="123"/>
      <c r="J257" s="131">
        <f>BK257</f>
        <v>13446.83</v>
      </c>
      <c r="L257" s="120"/>
      <c r="M257" s="125"/>
      <c r="P257" s="126">
        <f>SUM(P258:P268)</f>
        <v>0</v>
      </c>
      <c r="R257" s="126">
        <f>SUM(R258:R268)</f>
        <v>8.7267599999999987E-2</v>
      </c>
      <c r="T257" s="127">
        <f>SUM(T258:T268)</f>
        <v>0.191575</v>
      </c>
      <c r="AR257" s="121" t="s">
        <v>84</v>
      </c>
      <c r="AT257" s="128" t="s">
        <v>73</v>
      </c>
      <c r="AU257" s="128" t="s">
        <v>82</v>
      </c>
      <c r="AY257" s="121" t="s">
        <v>138</v>
      </c>
      <c r="BK257" s="129">
        <f>SUM(BK258:BK268)</f>
        <v>13446.83</v>
      </c>
    </row>
    <row r="258" spans="2:65" s="1" customFormat="1" ht="14.45" customHeight="1">
      <c r="B258" s="31"/>
      <c r="C258" s="132" t="s">
        <v>388</v>
      </c>
      <c r="D258" s="132" t="s">
        <v>141</v>
      </c>
      <c r="E258" s="133" t="s">
        <v>389</v>
      </c>
      <c r="F258" s="134" t="s">
        <v>390</v>
      </c>
      <c r="G258" s="135" t="s">
        <v>152</v>
      </c>
      <c r="H258" s="136">
        <v>76.63</v>
      </c>
      <c r="I258" s="137">
        <v>19</v>
      </c>
      <c r="J258" s="138">
        <f>ROUND(I258*H258,2)</f>
        <v>1455.97</v>
      </c>
      <c r="K258" s="139"/>
      <c r="L258" s="31"/>
      <c r="M258" s="140" t="s">
        <v>1</v>
      </c>
      <c r="N258" s="141" t="s">
        <v>39</v>
      </c>
      <c r="P258" s="142">
        <f>O258*H258</f>
        <v>0</v>
      </c>
      <c r="Q258" s="142">
        <v>0</v>
      </c>
      <c r="R258" s="142">
        <f>Q258*H258</f>
        <v>0</v>
      </c>
      <c r="S258" s="142">
        <v>2.5000000000000001E-3</v>
      </c>
      <c r="T258" s="143">
        <f>S258*H258</f>
        <v>0.191575</v>
      </c>
      <c r="AR258" s="144" t="s">
        <v>228</v>
      </c>
      <c r="AT258" s="144" t="s">
        <v>141</v>
      </c>
      <c r="AU258" s="144" t="s">
        <v>84</v>
      </c>
      <c r="AY258" s="16" t="s">
        <v>138</v>
      </c>
      <c r="BE258" s="145">
        <f>IF(N258="základní",J258,0)</f>
        <v>1455.97</v>
      </c>
      <c r="BF258" s="145">
        <f>IF(N258="snížená",J258,0)</f>
        <v>0</v>
      </c>
      <c r="BG258" s="145">
        <f>IF(N258="zákl. přenesená",J258,0)</f>
        <v>0</v>
      </c>
      <c r="BH258" s="145">
        <f>IF(N258="sníž. přenesená",J258,0)</f>
        <v>0</v>
      </c>
      <c r="BI258" s="145">
        <f>IF(N258="nulová",J258,0)</f>
        <v>0</v>
      </c>
      <c r="BJ258" s="16" t="s">
        <v>82</v>
      </c>
      <c r="BK258" s="145">
        <f>ROUND(I258*H258,2)</f>
        <v>1455.97</v>
      </c>
      <c r="BL258" s="16" t="s">
        <v>228</v>
      </c>
      <c r="BM258" s="144" t="s">
        <v>391</v>
      </c>
    </row>
    <row r="259" spans="2:65" s="12" customFormat="1" ht="11.25">
      <c r="B259" s="146"/>
      <c r="D259" s="147" t="s">
        <v>154</v>
      </c>
      <c r="E259" s="148" t="s">
        <v>1</v>
      </c>
      <c r="F259" s="149" t="s">
        <v>276</v>
      </c>
      <c r="H259" s="150">
        <v>67.510000000000005</v>
      </c>
      <c r="I259" s="151"/>
      <c r="L259" s="146"/>
      <c r="M259" s="152"/>
      <c r="T259" s="153"/>
      <c r="AT259" s="148" t="s">
        <v>154</v>
      </c>
      <c r="AU259" s="148" t="s">
        <v>84</v>
      </c>
      <c r="AV259" s="12" t="s">
        <v>84</v>
      </c>
      <c r="AW259" s="12" t="s">
        <v>30</v>
      </c>
      <c r="AX259" s="12" t="s">
        <v>74</v>
      </c>
      <c r="AY259" s="148" t="s">
        <v>138</v>
      </c>
    </row>
    <row r="260" spans="2:65" s="12" customFormat="1" ht="11.25">
      <c r="B260" s="146"/>
      <c r="D260" s="147" t="s">
        <v>154</v>
      </c>
      <c r="E260" s="148" t="s">
        <v>1</v>
      </c>
      <c r="F260" s="149" t="s">
        <v>392</v>
      </c>
      <c r="H260" s="150">
        <v>9.1199999999999992</v>
      </c>
      <c r="I260" s="151"/>
      <c r="L260" s="146"/>
      <c r="M260" s="152"/>
      <c r="T260" s="153"/>
      <c r="AT260" s="148" t="s">
        <v>154</v>
      </c>
      <c r="AU260" s="148" t="s">
        <v>84</v>
      </c>
      <c r="AV260" s="12" t="s">
        <v>84</v>
      </c>
      <c r="AW260" s="12" t="s">
        <v>30</v>
      </c>
      <c r="AX260" s="12" t="s">
        <v>74</v>
      </c>
      <c r="AY260" s="148" t="s">
        <v>138</v>
      </c>
    </row>
    <row r="261" spans="2:65" s="13" customFormat="1" ht="11.25">
      <c r="B261" s="154"/>
      <c r="D261" s="147" t="s">
        <v>154</v>
      </c>
      <c r="E261" s="155" t="s">
        <v>1</v>
      </c>
      <c r="F261" s="156" t="s">
        <v>162</v>
      </c>
      <c r="H261" s="157">
        <v>76.63000000000001</v>
      </c>
      <c r="I261" s="158"/>
      <c r="L261" s="154"/>
      <c r="M261" s="159"/>
      <c r="T261" s="160"/>
      <c r="AT261" s="155" t="s">
        <v>154</v>
      </c>
      <c r="AU261" s="155" t="s">
        <v>84</v>
      </c>
      <c r="AV261" s="13" t="s">
        <v>145</v>
      </c>
      <c r="AW261" s="13" t="s">
        <v>30</v>
      </c>
      <c r="AX261" s="13" t="s">
        <v>82</v>
      </c>
      <c r="AY261" s="155" t="s">
        <v>138</v>
      </c>
    </row>
    <row r="262" spans="2:65" s="1" customFormat="1" ht="14.45" customHeight="1">
      <c r="B262" s="31"/>
      <c r="C262" s="132" t="s">
        <v>393</v>
      </c>
      <c r="D262" s="132" t="s">
        <v>141</v>
      </c>
      <c r="E262" s="133" t="s">
        <v>394</v>
      </c>
      <c r="F262" s="134" t="s">
        <v>395</v>
      </c>
      <c r="G262" s="135" t="s">
        <v>152</v>
      </c>
      <c r="H262" s="136">
        <v>69.260000000000005</v>
      </c>
      <c r="I262" s="137">
        <v>56</v>
      </c>
      <c r="J262" s="138">
        <f>ROUND(I262*H262,2)</f>
        <v>3878.56</v>
      </c>
      <c r="K262" s="139"/>
      <c r="L262" s="31"/>
      <c r="M262" s="140" t="s">
        <v>1</v>
      </c>
      <c r="N262" s="141" t="s">
        <v>39</v>
      </c>
      <c r="P262" s="142">
        <f>O262*H262</f>
        <v>0</v>
      </c>
      <c r="Q262" s="142">
        <v>0</v>
      </c>
      <c r="R262" s="142">
        <f>Q262*H262</f>
        <v>0</v>
      </c>
      <c r="S262" s="142">
        <v>0</v>
      </c>
      <c r="T262" s="143">
        <f>S262*H262</f>
        <v>0</v>
      </c>
      <c r="AR262" s="144" t="s">
        <v>228</v>
      </c>
      <c r="AT262" s="144" t="s">
        <v>141</v>
      </c>
      <c r="AU262" s="144" t="s">
        <v>84</v>
      </c>
      <c r="AY262" s="16" t="s">
        <v>138</v>
      </c>
      <c r="BE262" s="145">
        <f>IF(N262="základní",J262,0)</f>
        <v>3878.56</v>
      </c>
      <c r="BF262" s="145">
        <f>IF(N262="snížená",J262,0)</f>
        <v>0</v>
      </c>
      <c r="BG262" s="145">
        <f>IF(N262="zákl. přenesená",J262,0)</f>
        <v>0</v>
      </c>
      <c r="BH262" s="145">
        <f>IF(N262="sníž. přenesená",J262,0)</f>
        <v>0</v>
      </c>
      <c r="BI262" s="145">
        <f>IF(N262="nulová",J262,0)</f>
        <v>0</v>
      </c>
      <c r="BJ262" s="16" t="s">
        <v>82</v>
      </c>
      <c r="BK262" s="145">
        <f>ROUND(I262*H262,2)</f>
        <v>3878.56</v>
      </c>
      <c r="BL262" s="16" t="s">
        <v>228</v>
      </c>
      <c r="BM262" s="144" t="s">
        <v>396</v>
      </c>
    </row>
    <row r="263" spans="2:65" s="12" customFormat="1" ht="11.25">
      <c r="B263" s="146"/>
      <c r="D263" s="147" t="s">
        <v>154</v>
      </c>
      <c r="E263" s="148" t="s">
        <v>1</v>
      </c>
      <c r="F263" s="149" t="s">
        <v>227</v>
      </c>
      <c r="H263" s="150">
        <v>57.34</v>
      </c>
      <c r="I263" s="151"/>
      <c r="L263" s="146"/>
      <c r="M263" s="152"/>
      <c r="T263" s="153"/>
      <c r="AT263" s="148" t="s">
        <v>154</v>
      </c>
      <c r="AU263" s="148" t="s">
        <v>84</v>
      </c>
      <c r="AV263" s="12" t="s">
        <v>84</v>
      </c>
      <c r="AW263" s="12" t="s">
        <v>30</v>
      </c>
      <c r="AX263" s="12" t="s">
        <v>74</v>
      </c>
      <c r="AY263" s="148" t="s">
        <v>138</v>
      </c>
    </row>
    <row r="264" spans="2:65" s="12" customFormat="1" ht="11.25">
      <c r="B264" s="146"/>
      <c r="D264" s="147" t="s">
        <v>154</v>
      </c>
      <c r="E264" s="148" t="s">
        <v>1</v>
      </c>
      <c r="F264" s="149" t="s">
        <v>232</v>
      </c>
      <c r="H264" s="150">
        <v>11.92</v>
      </c>
      <c r="I264" s="151"/>
      <c r="L264" s="146"/>
      <c r="M264" s="152"/>
      <c r="T264" s="153"/>
      <c r="AT264" s="148" t="s">
        <v>154</v>
      </c>
      <c r="AU264" s="148" t="s">
        <v>84</v>
      </c>
      <c r="AV264" s="12" t="s">
        <v>84</v>
      </c>
      <c r="AW264" s="12" t="s">
        <v>30</v>
      </c>
      <c r="AX264" s="12" t="s">
        <v>74</v>
      </c>
      <c r="AY264" s="148" t="s">
        <v>138</v>
      </c>
    </row>
    <row r="265" spans="2:65" s="13" customFormat="1" ht="11.25">
      <c r="B265" s="154"/>
      <c r="D265" s="147" t="s">
        <v>154</v>
      </c>
      <c r="E265" s="155" t="s">
        <v>1</v>
      </c>
      <c r="F265" s="156" t="s">
        <v>162</v>
      </c>
      <c r="H265" s="157">
        <v>69.260000000000005</v>
      </c>
      <c r="I265" s="158"/>
      <c r="L265" s="154"/>
      <c r="M265" s="159"/>
      <c r="T265" s="160"/>
      <c r="AT265" s="155" t="s">
        <v>154</v>
      </c>
      <c r="AU265" s="155" t="s">
        <v>84</v>
      </c>
      <c r="AV265" s="13" t="s">
        <v>145</v>
      </c>
      <c r="AW265" s="13" t="s">
        <v>30</v>
      </c>
      <c r="AX265" s="13" t="s">
        <v>82</v>
      </c>
      <c r="AY265" s="155" t="s">
        <v>138</v>
      </c>
    </row>
    <row r="266" spans="2:65" s="1" customFormat="1" ht="14.45" customHeight="1">
      <c r="B266" s="31"/>
      <c r="C266" s="167" t="s">
        <v>397</v>
      </c>
      <c r="D266" s="167" t="s">
        <v>360</v>
      </c>
      <c r="E266" s="168" t="s">
        <v>398</v>
      </c>
      <c r="F266" s="169" t="s">
        <v>399</v>
      </c>
      <c r="G266" s="170" t="s">
        <v>152</v>
      </c>
      <c r="H266" s="171">
        <v>72.722999999999999</v>
      </c>
      <c r="I266" s="172">
        <v>100</v>
      </c>
      <c r="J266" s="173">
        <f>ROUND(I266*H266,2)</f>
        <v>7272.3</v>
      </c>
      <c r="K266" s="174"/>
      <c r="L266" s="175"/>
      <c r="M266" s="176" t="s">
        <v>1</v>
      </c>
      <c r="N266" s="177" t="s">
        <v>39</v>
      </c>
      <c r="P266" s="142">
        <f>O266*H266</f>
        <v>0</v>
      </c>
      <c r="Q266" s="142">
        <v>1.1999999999999999E-3</v>
      </c>
      <c r="R266" s="142">
        <f>Q266*H266</f>
        <v>8.7267599999999987E-2</v>
      </c>
      <c r="S266" s="142">
        <v>0</v>
      </c>
      <c r="T266" s="143">
        <f>S266*H266</f>
        <v>0</v>
      </c>
      <c r="AR266" s="144" t="s">
        <v>313</v>
      </c>
      <c r="AT266" s="144" t="s">
        <v>360</v>
      </c>
      <c r="AU266" s="144" t="s">
        <v>84</v>
      </c>
      <c r="AY266" s="16" t="s">
        <v>138</v>
      </c>
      <c r="BE266" s="145">
        <f>IF(N266="základní",J266,0)</f>
        <v>7272.3</v>
      </c>
      <c r="BF266" s="145">
        <f>IF(N266="snížená",J266,0)</f>
        <v>0</v>
      </c>
      <c r="BG266" s="145">
        <f>IF(N266="zákl. přenesená",J266,0)</f>
        <v>0</v>
      </c>
      <c r="BH266" s="145">
        <f>IF(N266="sníž. přenesená",J266,0)</f>
        <v>0</v>
      </c>
      <c r="BI266" s="145">
        <f>IF(N266="nulová",J266,0)</f>
        <v>0</v>
      </c>
      <c r="BJ266" s="16" t="s">
        <v>82</v>
      </c>
      <c r="BK266" s="145">
        <f>ROUND(I266*H266,2)</f>
        <v>7272.3</v>
      </c>
      <c r="BL266" s="16" t="s">
        <v>228</v>
      </c>
      <c r="BM266" s="144" t="s">
        <v>400</v>
      </c>
    </row>
    <row r="267" spans="2:65" s="12" customFormat="1" ht="11.25">
      <c r="B267" s="146"/>
      <c r="D267" s="147" t="s">
        <v>154</v>
      </c>
      <c r="F267" s="149" t="s">
        <v>401</v>
      </c>
      <c r="H267" s="150">
        <v>72.722999999999999</v>
      </c>
      <c r="I267" s="151"/>
      <c r="L267" s="146"/>
      <c r="M267" s="152"/>
      <c r="T267" s="153"/>
      <c r="AT267" s="148" t="s">
        <v>154</v>
      </c>
      <c r="AU267" s="148" t="s">
        <v>84</v>
      </c>
      <c r="AV267" s="12" t="s">
        <v>84</v>
      </c>
      <c r="AW267" s="12" t="s">
        <v>4</v>
      </c>
      <c r="AX267" s="12" t="s">
        <v>82</v>
      </c>
      <c r="AY267" s="148" t="s">
        <v>138</v>
      </c>
    </row>
    <row r="268" spans="2:65" s="1" customFormat="1" ht="14.45" customHeight="1">
      <c r="B268" s="31"/>
      <c r="C268" s="132" t="s">
        <v>402</v>
      </c>
      <c r="D268" s="132" t="s">
        <v>141</v>
      </c>
      <c r="E268" s="133" t="s">
        <v>403</v>
      </c>
      <c r="F268" s="134" t="s">
        <v>404</v>
      </c>
      <c r="G268" s="135" t="s">
        <v>384</v>
      </c>
      <c r="H268" s="178">
        <v>120</v>
      </c>
      <c r="I268" s="137">
        <v>7</v>
      </c>
      <c r="J268" s="138">
        <f>ROUND(I268*H268,2)</f>
        <v>840</v>
      </c>
      <c r="K268" s="139"/>
      <c r="L268" s="31"/>
      <c r="M268" s="140" t="s">
        <v>1</v>
      </c>
      <c r="N268" s="141" t="s">
        <v>39</v>
      </c>
      <c r="P268" s="142">
        <f>O268*H268</f>
        <v>0</v>
      </c>
      <c r="Q268" s="142">
        <v>0</v>
      </c>
      <c r="R268" s="142">
        <f>Q268*H268</f>
        <v>0</v>
      </c>
      <c r="S268" s="142">
        <v>0</v>
      </c>
      <c r="T268" s="143">
        <f>S268*H268</f>
        <v>0</v>
      </c>
      <c r="AR268" s="144" t="s">
        <v>228</v>
      </c>
      <c r="AT268" s="144" t="s">
        <v>141</v>
      </c>
      <c r="AU268" s="144" t="s">
        <v>84</v>
      </c>
      <c r="AY268" s="16" t="s">
        <v>138</v>
      </c>
      <c r="BE268" s="145">
        <f>IF(N268="základní",J268,0)</f>
        <v>840</v>
      </c>
      <c r="BF268" s="145">
        <f>IF(N268="snížená",J268,0)</f>
        <v>0</v>
      </c>
      <c r="BG268" s="145">
        <f>IF(N268="zákl. přenesená",J268,0)</f>
        <v>0</v>
      </c>
      <c r="BH268" s="145">
        <f>IF(N268="sníž. přenesená",J268,0)</f>
        <v>0</v>
      </c>
      <c r="BI268" s="145">
        <f>IF(N268="nulová",J268,0)</f>
        <v>0</v>
      </c>
      <c r="BJ268" s="16" t="s">
        <v>82</v>
      </c>
      <c r="BK268" s="145">
        <f>ROUND(I268*H268,2)</f>
        <v>840</v>
      </c>
      <c r="BL268" s="16" t="s">
        <v>228</v>
      </c>
      <c r="BM268" s="144" t="s">
        <v>405</v>
      </c>
    </row>
    <row r="269" spans="2:65" s="11" customFormat="1" ht="22.9" customHeight="1">
      <c r="B269" s="120"/>
      <c r="D269" s="121" t="s">
        <v>73</v>
      </c>
      <c r="E269" s="130" t="s">
        <v>406</v>
      </c>
      <c r="F269" s="130" t="s">
        <v>407</v>
      </c>
      <c r="I269" s="123"/>
      <c r="J269" s="131">
        <f>BK269</f>
        <v>99411.6</v>
      </c>
      <c r="L269" s="120"/>
      <c r="M269" s="125"/>
      <c r="P269" s="126">
        <f>SUM(P270:P282)</f>
        <v>0</v>
      </c>
      <c r="R269" s="126">
        <f>SUM(R270:R282)</f>
        <v>0</v>
      </c>
      <c r="T269" s="127">
        <f>SUM(T270:T282)</f>
        <v>1.1520000000000001</v>
      </c>
      <c r="AR269" s="121" t="s">
        <v>84</v>
      </c>
      <c r="AT269" s="128" t="s">
        <v>73</v>
      </c>
      <c r="AU269" s="128" t="s">
        <v>82</v>
      </c>
      <c r="AY269" s="121" t="s">
        <v>138</v>
      </c>
      <c r="BK269" s="129">
        <f>SUM(BK270:BK282)</f>
        <v>99411.6</v>
      </c>
    </row>
    <row r="270" spans="2:65" s="1" customFormat="1" ht="14.45" customHeight="1">
      <c r="B270" s="31"/>
      <c r="C270" s="132" t="s">
        <v>408</v>
      </c>
      <c r="D270" s="132" t="s">
        <v>141</v>
      </c>
      <c r="E270" s="133" t="s">
        <v>409</v>
      </c>
      <c r="F270" s="134" t="s">
        <v>410</v>
      </c>
      <c r="G270" s="135" t="s">
        <v>144</v>
      </c>
      <c r="H270" s="136">
        <v>3</v>
      </c>
      <c r="I270" s="137">
        <v>7768</v>
      </c>
      <c r="J270" s="138">
        <f t="shared" ref="J270:J276" si="0">ROUND(I270*H270,2)</f>
        <v>23304</v>
      </c>
      <c r="K270" s="139"/>
      <c r="L270" s="31"/>
      <c r="M270" s="140" t="s">
        <v>1</v>
      </c>
      <c r="N270" s="141" t="s">
        <v>39</v>
      </c>
      <c r="P270" s="142">
        <f t="shared" ref="P270:P276" si="1">O270*H270</f>
        <v>0</v>
      </c>
      <c r="Q270" s="142">
        <v>0</v>
      </c>
      <c r="R270" s="142">
        <f t="shared" ref="R270:R276" si="2">Q270*H270</f>
        <v>0</v>
      </c>
      <c r="S270" s="142">
        <v>0</v>
      </c>
      <c r="T270" s="143">
        <f t="shared" ref="T270:T276" si="3">S270*H270</f>
        <v>0</v>
      </c>
      <c r="AR270" s="144" t="s">
        <v>228</v>
      </c>
      <c r="AT270" s="144" t="s">
        <v>141</v>
      </c>
      <c r="AU270" s="144" t="s">
        <v>84</v>
      </c>
      <c r="AY270" s="16" t="s">
        <v>138</v>
      </c>
      <c r="BE270" s="145">
        <f t="shared" ref="BE270:BE276" si="4">IF(N270="základní",J270,0)</f>
        <v>23304</v>
      </c>
      <c r="BF270" s="145">
        <f t="shared" ref="BF270:BF276" si="5">IF(N270="snížená",J270,0)</f>
        <v>0</v>
      </c>
      <c r="BG270" s="145">
        <f t="shared" ref="BG270:BG276" si="6">IF(N270="zákl. přenesená",J270,0)</f>
        <v>0</v>
      </c>
      <c r="BH270" s="145">
        <f t="shared" ref="BH270:BH276" si="7">IF(N270="sníž. přenesená",J270,0)</f>
        <v>0</v>
      </c>
      <c r="BI270" s="145">
        <f t="shared" ref="BI270:BI276" si="8">IF(N270="nulová",J270,0)</f>
        <v>0</v>
      </c>
      <c r="BJ270" s="16" t="s">
        <v>82</v>
      </c>
      <c r="BK270" s="145">
        <f t="shared" ref="BK270:BK276" si="9">ROUND(I270*H270,2)</f>
        <v>23304</v>
      </c>
      <c r="BL270" s="16" t="s">
        <v>228</v>
      </c>
      <c r="BM270" s="144" t="s">
        <v>411</v>
      </c>
    </row>
    <row r="271" spans="2:65" s="1" customFormat="1" ht="14.45" customHeight="1">
      <c r="B271" s="31"/>
      <c r="C271" s="132" t="s">
        <v>412</v>
      </c>
      <c r="D271" s="132" t="s">
        <v>141</v>
      </c>
      <c r="E271" s="133" t="s">
        <v>413</v>
      </c>
      <c r="F271" s="134" t="s">
        <v>414</v>
      </c>
      <c r="G271" s="135" t="s">
        <v>144</v>
      </c>
      <c r="H271" s="136">
        <v>1</v>
      </c>
      <c r="I271" s="137">
        <v>13890</v>
      </c>
      <c r="J271" s="138">
        <f t="shared" si="0"/>
        <v>13890</v>
      </c>
      <c r="K271" s="139"/>
      <c r="L271" s="31"/>
      <c r="M271" s="140" t="s">
        <v>1</v>
      </c>
      <c r="N271" s="141" t="s">
        <v>39</v>
      </c>
      <c r="P271" s="142">
        <f t="shared" si="1"/>
        <v>0</v>
      </c>
      <c r="Q271" s="142">
        <v>0</v>
      </c>
      <c r="R271" s="142">
        <f t="shared" si="2"/>
        <v>0</v>
      </c>
      <c r="S271" s="142">
        <v>0</v>
      </c>
      <c r="T271" s="143">
        <f t="shared" si="3"/>
        <v>0</v>
      </c>
      <c r="AR271" s="144" t="s">
        <v>228</v>
      </c>
      <c r="AT271" s="144" t="s">
        <v>141</v>
      </c>
      <c r="AU271" s="144" t="s">
        <v>84</v>
      </c>
      <c r="AY271" s="16" t="s">
        <v>138</v>
      </c>
      <c r="BE271" s="145">
        <f t="shared" si="4"/>
        <v>13890</v>
      </c>
      <c r="BF271" s="145">
        <f t="shared" si="5"/>
        <v>0</v>
      </c>
      <c r="BG271" s="145">
        <f t="shared" si="6"/>
        <v>0</v>
      </c>
      <c r="BH271" s="145">
        <f t="shared" si="7"/>
        <v>0</v>
      </c>
      <c r="BI271" s="145">
        <f t="shared" si="8"/>
        <v>0</v>
      </c>
      <c r="BJ271" s="16" t="s">
        <v>82</v>
      </c>
      <c r="BK271" s="145">
        <f t="shared" si="9"/>
        <v>13890</v>
      </c>
      <c r="BL271" s="16" t="s">
        <v>228</v>
      </c>
      <c r="BM271" s="144" t="s">
        <v>415</v>
      </c>
    </row>
    <row r="272" spans="2:65" s="1" customFormat="1" ht="14.45" customHeight="1">
      <c r="B272" s="31"/>
      <c r="C272" s="132" t="s">
        <v>416</v>
      </c>
      <c r="D272" s="132" t="s">
        <v>141</v>
      </c>
      <c r="E272" s="133" t="s">
        <v>417</v>
      </c>
      <c r="F272" s="134" t="s">
        <v>410</v>
      </c>
      <c r="G272" s="135" t="s">
        <v>144</v>
      </c>
      <c r="H272" s="136">
        <v>2</v>
      </c>
      <c r="I272" s="137">
        <v>7768</v>
      </c>
      <c r="J272" s="138">
        <f t="shared" si="0"/>
        <v>15536</v>
      </c>
      <c r="K272" s="139"/>
      <c r="L272" s="31"/>
      <c r="M272" s="140" t="s">
        <v>1</v>
      </c>
      <c r="N272" s="141" t="s">
        <v>39</v>
      </c>
      <c r="P272" s="142">
        <f t="shared" si="1"/>
        <v>0</v>
      </c>
      <c r="Q272" s="142">
        <v>0</v>
      </c>
      <c r="R272" s="142">
        <f t="shared" si="2"/>
        <v>0</v>
      </c>
      <c r="S272" s="142">
        <v>0</v>
      </c>
      <c r="T272" s="143">
        <f t="shared" si="3"/>
        <v>0</v>
      </c>
      <c r="AR272" s="144" t="s">
        <v>228</v>
      </c>
      <c r="AT272" s="144" t="s">
        <v>141</v>
      </c>
      <c r="AU272" s="144" t="s">
        <v>84</v>
      </c>
      <c r="AY272" s="16" t="s">
        <v>138</v>
      </c>
      <c r="BE272" s="145">
        <f t="shared" si="4"/>
        <v>15536</v>
      </c>
      <c r="BF272" s="145">
        <f t="shared" si="5"/>
        <v>0</v>
      </c>
      <c r="BG272" s="145">
        <f t="shared" si="6"/>
        <v>0</v>
      </c>
      <c r="BH272" s="145">
        <f t="shared" si="7"/>
        <v>0</v>
      </c>
      <c r="BI272" s="145">
        <f t="shared" si="8"/>
        <v>0</v>
      </c>
      <c r="BJ272" s="16" t="s">
        <v>82</v>
      </c>
      <c r="BK272" s="145">
        <f t="shared" si="9"/>
        <v>15536</v>
      </c>
      <c r="BL272" s="16" t="s">
        <v>228</v>
      </c>
      <c r="BM272" s="144" t="s">
        <v>418</v>
      </c>
    </row>
    <row r="273" spans="2:65" s="1" customFormat="1" ht="14.45" customHeight="1">
      <c r="B273" s="31"/>
      <c r="C273" s="132" t="s">
        <v>419</v>
      </c>
      <c r="D273" s="132" t="s">
        <v>141</v>
      </c>
      <c r="E273" s="133" t="s">
        <v>420</v>
      </c>
      <c r="F273" s="134" t="s">
        <v>414</v>
      </c>
      <c r="G273" s="135" t="s">
        <v>144</v>
      </c>
      <c r="H273" s="136">
        <v>1</v>
      </c>
      <c r="I273" s="137">
        <v>13890</v>
      </c>
      <c r="J273" s="138">
        <f t="shared" si="0"/>
        <v>13890</v>
      </c>
      <c r="K273" s="139"/>
      <c r="L273" s="31"/>
      <c r="M273" s="140" t="s">
        <v>1</v>
      </c>
      <c r="N273" s="141" t="s">
        <v>39</v>
      </c>
      <c r="P273" s="142">
        <f t="shared" si="1"/>
        <v>0</v>
      </c>
      <c r="Q273" s="142">
        <v>0</v>
      </c>
      <c r="R273" s="142">
        <f t="shared" si="2"/>
        <v>0</v>
      </c>
      <c r="S273" s="142">
        <v>0</v>
      </c>
      <c r="T273" s="143">
        <f t="shared" si="3"/>
        <v>0</v>
      </c>
      <c r="AR273" s="144" t="s">
        <v>228</v>
      </c>
      <c r="AT273" s="144" t="s">
        <v>141</v>
      </c>
      <c r="AU273" s="144" t="s">
        <v>84</v>
      </c>
      <c r="AY273" s="16" t="s">
        <v>138</v>
      </c>
      <c r="BE273" s="145">
        <f t="shared" si="4"/>
        <v>13890</v>
      </c>
      <c r="BF273" s="145">
        <f t="shared" si="5"/>
        <v>0</v>
      </c>
      <c r="BG273" s="145">
        <f t="shared" si="6"/>
        <v>0</v>
      </c>
      <c r="BH273" s="145">
        <f t="shared" si="7"/>
        <v>0</v>
      </c>
      <c r="BI273" s="145">
        <f t="shared" si="8"/>
        <v>0</v>
      </c>
      <c r="BJ273" s="16" t="s">
        <v>82</v>
      </c>
      <c r="BK273" s="145">
        <f t="shared" si="9"/>
        <v>13890</v>
      </c>
      <c r="BL273" s="16" t="s">
        <v>228</v>
      </c>
      <c r="BM273" s="144" t="s">
        <v>421</v>
      </c>
    </row>
    <row r="274" spans="2:65" s="1" customFormat="1" ht="14.45" customHeight="1">
      <c r="B274" s="31"/>
      <c r="C274" s="132" t="s">
        <v>422</v>
      </c>
      <c r="D274" s="132" t="s">
        <v>141</v>
      </c>
      <c r="E274" s="133" t="s">
        <v>423</v>
      </c>
      <c r="F274" s="134" t="s">
        <v>424</v>
      </c>
      <c r="G274" s="135" t="s">
        <v>144</v>
      </c>
      <c r="H274" s="136">
        <v>2</v>
      </c>
      <c r="I274" s="137">
        <v>7994</v>
      </c>
      <c r="J274" s="138">
        <f t="shared" si="0"/>
        <v>15988</v>
      </c>
      <c r="K274" s="139"/>
      <c r="L274" s="31"/>
      <c r="M274" s="140" t="s">
        <v>1</v>
      </c>
      <c r="N274" s="141" t="s">
        <v>39</v>
      </c>
      <c r="P274" s="142">
        <f t="shared" si="1"/>
        <v>0</v>
      </c>
      <c r="Q274" s="142">
        <v>0</v>
      </c>
      <c r="R274" s="142">
        <f t="shared" si="2"/>
        <v>0</v>
      </c>
      <c r="S274" s="142">
        <v>0</v>
      </c>
      <c r="T274" s="143">
        <f t="shared" si="3"/>
        <v>0</v>
      </c>
      <c r="AR274" s="144" t="s">
        <v>228</v>
      </c>
      <c r="AT274" s="144" t="s">
        <v>141</v>
      </c>
      <c r="AU274" s="144" t="s">
        <v>84</v>
      </c>
      <c r="AY274" s="16" t="s">
        <v>138</v>
      </c>
      <c r="BE274" s="145">
        <f t="shared" si="4"/>
        <v>15988</v>
      </c>
      <c r="BF274" s="145">
        <f t="shared" si="5"/>
        <v>0</v>
      </c>
      <c r="BG274" s="145">
        <f t="shared" si="6"/>
        <v>0</v>
      </c>
      <c r="BH274" s="145">
        <f t="shared" si="7"/>
        <v>0</v>
      </c>
      <c r="BI274" s="145">
        <f t="shared" si="8"/>
        <v>0</v>
      </c>
      <c r="BJ274" s="16" t="s">
        <v>82</v>
      </c>
      <c r="BK274" s="145">
        <f t="shared" si="9"/>
        <v>15988</v>
      </c>
      <c r="BL274" s="16" t="s">
        <v>228</v>
      </c>
      <c r="BM274" s="144" t="s">
        <v>425</v>
      </c>
    </row>
    <row r="275" spans="2:65" s="1" customFormat="1" ht="14.45" customHeight="1">
      <c r="B275" s="31"/>
      <c r="C275" s="132" t="s">
        <v>426</v>
      </c>
      <c r="D275" s="132" t="s">
        <v>141</v>
      </c>
      <c r="E275" s="133" t="s">
        <v>427</v>
      </c>
      <c r="F275" s="134" t="s">
        <v>424</v>
      </c>
      <c r="G275" s="135" t="s">
        <v>144</v>
      </c>
      <c r="H275" s="136">
        <v>1</v>
      </c>
      <c r="I275" s="137">
        <v>7994</v>
      </c>
      <c r="J275" s="138">
        <f t="shared" si="0"/>
        <v>7994</v>
      </c>
      <c r="K275" s="139"/>
      <c r="L275" s="31"/>
      <c r="M275" s="140" t="s">
        <v>1</v>
      </c>
      <c r="N275" s="141" t="s">
        <v>39</v>
      </c>
      <c r="P275" s="142">
        <f t="shared" si="1"/>
        <v>0</v>
      </c>
      <c r="Q275" s="142">
        <v>0</v>
      </c>
      <c r="R275" s="142">
        <f t="shared" si="2"/>
        <v>0</v>
      </c>
      <c r="S275" s="142">
        <v>0</v>
      </c>
      <c r="T275" s="143">
        <f t="shared" si="3"/>
        <v>0</v>
      </c>
      <c r="AR275" s="144" t="s">
        <v>228</v>
      </c>
      <c r="AT275" s="144" t="s">
        <v>141</v>
      </c>
      <c r="AU275" s="144" t="s">
        <v>84</v>
      </c>
      <c r="AY275" s="16" t="s">
        <v>138</v>
      </c>
      <c r="BE275" s="145">
        <f t="shared" si="4"/>
        <v>7994</v>
      </c>
      <c r="BF275" s="145">
        <f t="shared" si="5"/>
        <v>0</v>
      </c>
      <c r="BG275" s="145">
        <f t="shared" si="6"/>
        <v>0</v>
      </c>
      <c r="BH275" s="145">
        <f t="shared" si="7"/>
        <v>0</v>
      </c>
      <c r="BI275" s="145">
        <f t="shared" si="8"/>
        <v>0</v>
      </c>
      <c r="BJ275" s="16" t="s">
        <v>82</v>
      </c>
      <c r="BK275" s="145">
        <f t="shared" si="9"/>
        <v>7994</v>
      </c>
      <c r="BL275" s="16" t="s">
        <v>228</v>
      </c>
      <c r="BM275" s="144" t="s">
        <v>428</v>
      </c>
    </row>
    <row r="276" spans="2:65" s="1" customFormat="1" ht="14.45" customHeight="1">
      <c r="B276" s="31"/>
      <c r="C276" s="132" t="s">
        <v>429</v>
      </c>
      <c r="D276" s="132" t="s">
        <v>141</v>
      </c>
      <c r="E276" s="133" t="s">
        <v>430</v>
      </c>
      <c r="F276" s="134" t="s">
        <v>431</v>
      </c>
      <c r="G276" s="135" t="s">
        <v>144</v>
      </c>
      <c r="H276" s="136">
        <v>48</v>
      </c>
      <c r="I276" s="137">
        <v>37.700000000000003</v>
      </c>
      <c r="J276" s="138">
        <f t="shared" si="0"/>
        <v>1809.6</v>
      </c>
      <c r="K276" s="139"/>
      <c r="L276" s="31"/>
      <c r="M276" s="140" t="s">
        <v>1</v>
      </c>
      <c r="N276" s="141" t="s">
        <v>39</v>
      </c>
      <c r="P276" s="142">
        <f t="shared" si="1"/>
        <v>0</v>
      </c>
      <c r="Q276" s="142">
        <v>0</v>
      </c>
      <c r="R276" s="142">
        <f t="shared" si="2"/>
        <v>0</v>
      </c>
      <c r="S276" s="142">
        <v>2.4E-2</v>
      </c>
      <c r="T276" s="143">
        <f t="shared" si="3"/>
        <v>1.1520000000000001</v>
      </c>
      <c r="AR276" s="144" t="s">
        <v>228</v>
      </c>
      <c r="AT276" s="144" t="s">
        <v>141</v>
      </c>
      <c r="AU276" s="144" t="s">
        <v>84</v>
      </c>
      <c r="AY276" s="16" t="s">
        <v>138</v>
      </c>
      <c r="BE276" s="145">
        <f t="shared" si="4"/>
        <v>1809.6</v>
      </c>
      <c r="BF276" s="145">
        <f t="shared" si="5"/>
        <v>0</v>
      </c>
      <c r="BG276" s="145">
        <f t="shared" si="6"/>
        <v>0</v>
      </c>
      <c r="BH276" s="145">
        <f t="shared" si="7"/>
        <v>0</v>
      </c>
      <c r="BI276" s="145">
        <f t="shared" si="8"/>
        <v>0</v>
      </c>
      <c r="BJ276" s="16" t="s">
        <v>82</v>
      </c>
      <c r="BK276" s="145">
        <f t="shared" si="9"/>
        <v>1809.6</v>
      </c>
      <c r="BL276" s="16" t="s">
        <v>228</v>
      </c>
      <c r="BM276" s="144" t="s">
        <v>432</v>
      </c>
    </row>
    <row r="277" spans="2:65" s="12" customFormat="1" ht="11.25">
      <c r="B277" s="146"/>
      <c r="D277" s="147" t="s">
        <v>154</v>
      </c>
      <c r="E277" s="148" t="s">
        <v>1</v>
      </c>
      <c r="F277" s="149" t="s">
        <v>433</v>
      </c>
      <c r="H277" s="150">
        <v>14</v>
      </c>
      <c r="I277" s="151"/>
      <c r="L277" s="146"/>
      <c r="M277" s="152"/>
      <c r="T277" s="153"/>
      <c r="AT277" s="148" t="s">
        <v>154</v>
      </c>
      <c r="AU277" s="148" t="s">
        <v>84</v>
      </c>
      <c r="AV277" s="12" t="s">
        <v>84</v>
      </c>
      <c r="AW277" s="12" t="s">
        <v>30</v>
      </c>
      <c r="AX277" s="12" t="s">
        <v>74</v>
      </c>
      <c r="AY277" s="148" t="s">
        <v>138</v>
      </c>
    </row>
    <row r="278" spans="2:65" s="12" customFormat="1" ht="11.25">
      <c r="B278" s="146"/>
      <c r="D278" s="147" t="s">
        <v>154</v>
      </c>
      <c r="E278" s="148" t="s">
        <v>1</v>
      </c>
      <c r="F278" s="149" t="s">
        <v>434</v>
      </c>
      <c r="H278" s="150">
        <v>17</v>
      </c>
      <c r="I278" s="151"/>
      <c r="L278" s="146"/>
      <c r="M278" s="152"/>
      <c r="T278" s="153"/>
      <c r="AT278" s="148" t="s">
        <v>154</v>
      </c>
      <c r="AU278" s="148" t="s">
        <v>84</v>
      </c>
      <c r="AV278" s="12" t="s">
        <v>84</v>
      </c>
      <c r="AW278" s="12" t="s">
        <v>30</v>
      </c>
      <c r="AX278" s="12" t="s">
        <v>74</v>
      </c>
      <c r="AY278" s="148" t="s">
        <v>138</v>
      </c>
    </row>
    <row r="279" spans="2:65" s="12" customFormat="1" ht="11.25">
      <c r="B279" s="146"/>
      <c r="D279" s="147" t="s">
        <v>154</v>
      </c>
      <c r="E279" s="148" t="s">
        <v>1</v>
      </c>
      <c r="F279" s="149" t="s">
        <v>435</v>
      </c>
      <c r="H279" s="150">
        <v>17</v>
      </c>
      <c r="I279" s="151"/>
      <c r="L279" s="146"/>
      <c r="M279" s="152"/>
      <c r="T279" s="153"/>
      <c r="AT279" s="148" t="s">
        <v>154</v>
      </c>
      <c r="AU279" s="148" t="s">
        <v>84</v>
      </c>
      <c r="AV279" s="12" t="s">
        <v>84</v>
      </c>
      <c r="AW279" s="12" t="s">
        <v>30</v>
      </c>
      <c r="AX279" s="12" t="s">
        <v>74</v>
      </c>
      <c r="AY279" s="148" t="s">
        <v>138</v>
      </c>
    </row>
    <row r="280" spans="2:65" s="13" customFormat="1" ht="11.25">
      <c r="B280" s="154"/>
      <c r="D280" s="147" t="s">
        <v>154</v>
      </c>
      <c r="E280" s="155" t="s">
        <v>1</v>
      </c>
      <c r="F280" s="156" t="s">
        <v>162</v>
      </c>
      <c r="H280" s="157">
        <v>48</v>
      </c>
      <c r="I280" s="158"/>
      <c r="L280" s="154"/>
      <c r="M280" s="159"/>
      <c r="T280" s="160"/>
      <c r="AT280" s="155" t="s">
        <v>154</v>
      </c>
      <c r="AU280" s="155" t="s">
        <v>84</v>
      </c>
      <c r="AV280" s="13" t="s">
        <v>145</v>
      </c>
      <c r="AW280" s="13" t="s">
        <v>30</v>
      </c>
      <c r="AX280" s="13" t="s">
        <v>82</v>
      </c>
      <c r="AY280" s="155" t="s">
        <v>138</v>
      </c>
    </row>
    <row r="281" spans="2:65" s="1" customFormat="1" ht="14.45" customHeight="1">
      <c r="B281" s="31"/>
      <c r="C281" s="132" t="s">
        <v>436</v>
      </c>
      <c r="D281" s="132" t="s">
        <v>141</v>
      </c>
      <c r="E281" s="133" t="s">
        <v>437</v>
      </c>
      <c r="F281" s="134" t="s">
        <v>438</v>
      </c>
      <c r="G281" s="135" t="s">
        <v>439</v>
      </c>
      <c r="H281" s="136">
        <v>1</v>
      </c>
      <c r="I281" s="137">
        <v>5000</v>
      </c>
      <c r="J281" s="138">
        <f>ROUND(I281*H281,2)</f>
        <v>5000</v>
      </c>
      <c r="K281" s="139"/>
      <c r="L281" s="31"/>
      <c r="M281" s="140" t="s">
        <v>1</v>
      </c>
      <c r="N281" s="141" t="s">
        <v>39</v>
      </c>
      <c r="P281" s="142">
        <f>O281*H281</f>
        <v>0</v>
      </c>
      <c r="Q281" s="142">
        <v>0</v>
      </c>
      <c r="R281" s="142">
        <f>Q281*H281</f>
        <v>0</v>
      </c>
      <c r="S281" s="142">
        <v>0</v>
      </c>
      <c r="T281" s="143">
        <f>S281*H281</f>
        <v>0</v>
      </c>
      <c r="AR281" s="144" t="s">
        <v>228</v>
      </c>
      <c r="AT281" s="144" t="s">
        <v>141</v>
      </c>
      <c r="AU281" s="144" t="s">
        <v>84</v>
      </c>
      <c r="AY281" s="16" t="s">
        <v>138</v>
      </c>
      <c r="BE281" s="145">
        <f>IF(N281="základní",J281,0)</f>
        <v>5000</v>
      </c>
      <c r="BF281" s="145">
        <f>IF(N281="snížená",J281,0)</f>
        <v>0</v>
      </c>
      <c r="BG281" s="145">
        <f>IF(N281="zákl. přenesená",J281,0)</f>
        <v>0</v>
      </c>
      <c r="BH281" s="145">
        <f>IF(N281="sníž. přenesená",J281,0)</f>
        <v>0</v>
      </c>
      <c r="BI281" s="145">
        <f>IF(N281="nulová",J281,0)</f>
        <v>0</v>
      </c>
      <c r="BJ281" s="16" t="s">
        <v>82</v>
      </c>
      <c r="BK281" s="145">
        <f>ROUND(I281*H281,2)</f>
        <v>5000</v>
      </c>
      <c r="BL281" s="16" t="s">
        <v>228</v>
      </c>
      <c r="BM281" s="144" t="s">
        <v>440</v>
      </c>
    </row>
    <row r="282" spans="2:65" s="1" customFormat="1" ht="14.45" customHeight="1">
      <c r="B282" s="31"/>
      <c r="C282" s="132" t="s">
        <v>441</v>
      </c>
      <c r="D282" s="132" t="s">
        <v>141</v>
      </c>
      <c r="E282" s="133" t="s">
        <v>442</v>
      </c>
      <c r="F282" s="134" t="s">
        <v>443</v>
      </c>
      <c r="G282" s="135" t="s">
        <v>384</v>
      </c>
      <c r="H282" s="178">
        <v>1</v>
      </c>
      <c r="I282" s="137">
        <v>2000</v>
      </c>
      <c r="J282" s="138">
        <f>ROUND(I282*H282,2)</f>
        <v>2000</v>
      </c>
      <c r="K282" s="139"/>
      <c r="L282" s="31"/>
      <c r="M282" s="140" t="s">
        <v>1</v>
      </c>
      <c r="N282" s="141" t="s">
        <v>39</v>
      </c>
      <c r="P282" s="142">
        <f>O282*H282</f>
        <v>0</v>
      </c>
      <c r="Q282" s="142">
        <v>0</v>
      </c>
      <c r="R282" s="142">
        <f>Q282*H282</f>
        <v>0</v>
      </c>
      <c r="S282" s="142">
        <v>0</v>
      </c>
      <c r="T282" s="143">
        <f>S282*H282</f>
        <v>0</v>
      </c>
      <c r="AR282" s="144" t="s">
        <v>228</v>
      </c>
      <c r="AT282" s="144" t="s">
        <v>141</v>
      </c>
      <c r="AU282" s="144" t="s">
        <v>84</v>
      </c>
      <c r="AY282" s="16" t="s">
        <v>138</v>
      </c>
      <c r="BE282" s="145">
        <f>IF(N282="základní",J282,0)</f>
        <v>2000</v>
      </c>
      <c r="BF282" s="145">
        <f>IF(N282="snížená",J282,0)</f>
        <v>0</v>
      </c>
      <c r="BG282" s="145">
        <f>IF(N282="zákl. přenesená",J282,0)</f>
        <v>0</v>
      </c>
      <c r="BH282" s="145">
        <f>IF(N282="sníž. přenesená",J282,0)</f>
        <v>0</v>
      </c>
      <c r="BI282" s="145">
        <f>IF(N282="nulová",J282,0)</f>
        <v>0</v>
      </c>
      <c r="BJ282" s="16" t="s">
        <v>82</v>
      </c>
      <c r="BK282" s="145">
        <f>ROUND(I282*H282,2)</f>
        <v>2000</v>
      </c>
      <c r="BL282" s="16" t="s">
        <v>228</v>
      </c>
      <c r="BM282" s="144" t="s">
        <v>444</v>
      </c>
    </row>
    <row r="283" spans="2:65" s="11" customFormat="1" ht="22.9" customHeight="1">
      <c r="B283" s="120"/>
      <c r="D283" s="121" t="s">
        <v>73</v>
      </c>
      <c r="E283" s="130" t="s">
        <v>445</v>
      </c>
      <c r="F283" s="130" t="s">
        <v>446</v>
      </c>
      <c r="I283" s="123"/>
      <c r="J283" s="131">
        <f>BK283</f>
        <v>153026.41999999998</v>
      </c>
      <c r="L283" s="120"/>
      <c r="M283" s="125"/>
      <c r="P283" s="126">
        <f>SUM(P284:P304)</f>
        <v>0</v>
      </c>
      <c r="R283" s="126">
        <f>SUM(R284:R304)</f>
        <v>2.7973799999999995</v>
      </c>
      <c r="T283" s="127">
        <f>SUM(T284:T304)</f>
        <v>0</v>
      </c>
      <c r="AR283" s="121" t="s">
        <v>84</v>
      </c>
      <c r="AT283" s="128" t="s">
        <v>73</v>
      </c>
      <c r="AU283" s="128" t="s">
        <v>82</v>
      </c>
      <c r="AY283" s="121" t="s">
        <v>138</v>
      </c>
      <c r="BK283" s="129">
        <f>SUM(BK284:BK304)</f>
        <v>153026.41999999998</v>
      </c>
    </row>
    <row r="284" spans="2:65" s="1" customFormat="1" ht="14.45" customHeight="1">
      <c r="B284" s="31"/>
      <c r="C284" s="132" t="s">
        <v>447</v>
      </c>
      <c r="D284" s="132" t="s">
        <v>141</v>
      </c>
      <c r="E284" s="133" t="s">
        <v>448</v>
      </c>
      <c r="F284" s="134" t="s">
        <v>449</v>
      </c>
      <c r="G284" s="135" t="s">
        <v>152</v>
      </c>
      <c r="H284" s="136">
        <v>80.89</v>
      </c>
      <c r="I284" s="137">
        <v>43</v>
      </c>
      <c r="J284" s="138">
        <f>ROUND(I284*H284,2)</f>
        <v>3478.27</v>
      </c>
      <c r="K284" s="139"/>
      <c r="L284" s="31"/>
      <c r="M284" s="140" t="s">
        <v>1</v>
      </c>
      <c r="N284" s="141" t="s">
        <v>39</v>
      </c>
      <c r="P284" s="142">
        <f>O284*H284</f>
        <v>0</v>
      </c>
      <c r="Q284" s="142">
        <v>2.9999999999999997E-4</v>
      </c>
      <c r="R284" s="142">
        <f>Q284*H284</f>
        <v>2.4266999999999997E-2</v>
      </c>
      <c r="S284" s="142">
        <v>0</v>
      </c>
      <c r="T284" s="143">
        <f>S284*H284</f>
        <v>0</v>
      </c>
      <c r="AR284" s="144" t="s">
        <v>228</v>
      </c>
      <c r="AT284" s="144" t="s">
        <v>141</v>
      </c>
      <c r="AU284" s="144" t="s">
        <v>84</v>
      </c>
      <c r="AY284" s="16" t="s">
        <v>138</v>
      </c>
      <c r="BE284" s="145">
        <f>IF(N284="základní",J284,0)</f>
        <v>3478.27</v>
      </c>
      <c r="BF284" s="145">
        <f>IF(N284="snížená",J284,0)</f>
        <v>0</v>
      </c>
      <c r="BG284" s="145">
        <f>IF(N284="zákl. přenesená",J284,0)</f>
        <v>0</v>
      </c>
      <c r="BH284" s="145">
        <f>IF(N284="sníž. přenesená",J284,0)</f>
        <v>0</v>
      </c>
      <c r="BI284" s="145">
        <f>IF(N284="nulová",J284,0)</f>
        <v>0</v>
      </c>
      <c r="BJ284" s="16" t="s">
        <v>82</v>
      </c>
      <c r="BK284" s="145">
        <f>ROUND(I284*H284,2)</f>
        <v>3478.27</v>
      </c>
      <c r="BL284" s="16" t="s">
        <v>228</v>
      </c>
      <c r="BM284" s="144" t="s">
        <v>450</v>
      </c>
    </row>
    <row r="285" spans="2:65" s="12" customFormat="1" ht="11.25">
      <c r="B285" s="146"/>
      <c r="D285" s="147" t="s">
        <v>154</v>
      </c>
      <c r="E285" s="148" t="s">
        <v>1</v>
      </c>
      <c r="F285" s="149" t="s">
        <v>227</v>
      </c>
      <c r="H285" s="150">
        <v>57.34</v>
      </c>
      <c r="I285" s="151"/>
      <c r="L285" s="146"/>
      <c r="M285" s="152"/>
      <c r="T285" s="153"/>
      <c r="AT285" s="148" t="s">
        <v>154</v>
      </c>
      <c r="AU285" s="148" t="s">
        <v>84</v>
      </c>
      <c r="AV285" s="12" t="s">
        <v>84</v>
      </c>
      <c r="AW285" s="12" t="s">
        <v>30</v>
      </c>
      <c r="AX285" s="12" t="s">
        <v>74</v>
      </c>
      <c r="AY285" s="148" t="s">
        <v>138</v>
      </c>
    </row>
    <row r="286" spans="2:65" s="12" customFormat="1" ht="11.25">
      <c r="B286" s="146"/>
      <c r="D286" s="147" t="s">
        <v>154</v>
      </c>
      <c r="E286" s="148" t="s">
        <v>1</v>
      </c>
      <c r="F286" s="149" t="s">
        <v>451</v>
      </c>
      <c r="H286" s="150">
        <v>23.55</v>
      </c>
      <c r="I286" s="151"/>
      <c r="L286" s="146"/>
      <c r="M286" s="152"/>
      <c r="T286" s="153"/>
      <c r="AT286" s="148" t="s">
        <v>154</v>
      </c>
      <c r="AU286" s="148" t="s">
        <v>84</v>
      </c>
      <c r="AV286" s="12" t="s">
        <v>84</v>
      </c>
      <c r="AW286" s="12" t="s">
        <v>30</v>
      </c>
      <c r="AX286" s="12" t="s">
        <v>74</v>
      </c>
      <c r="AY286" s="148" t="s">
        <v>138</v>
      </c>
    </row>
    <row r="287" spans="2:65" s="13" customFormat="1" ht="11.25">
      <c r="B287" s="154"/>
      <c r="D287" s="147" t="s">
        <v>154</v>
      </c>
      <c r="E287" s="155" t="s">
        <v>1</v>
      </c>
      <c r="F287" s="156" t="s">
        <v>162</v>
      </c>
      <c r="H287" s="157">
        <v>80.89</v>
      </c>
      <c r="I287" s="158"/>
      <c r="L287" s="154"/>
      <c r="M287" s="159"/>
      <c r="T287" s="160"/>
      <c r="AT287" s="155" t="s">
        <v>154</v>
      </c>
      <c r="AU287" s="155" t="s">
        <v>84</v>
      </c>
      <c r="AV287" s="13" t="s">
        <v>145</v>
      </c>
      <c r="AW287" s="13" t="s">
        <v>30</v>
      </c>
      <c r="AX287" s="13" t="s">
        <v>82</v>
      </c>
      <c r="AY287" s="155" t="s">
        <v>138</v>
      </c>
    </row>
    <row r="288" spans="2:65" s="1" customFormat="1" ht="14.45" customHeight="1">
      <c r="B288" s="31"/>
      <c r="C288" s="132" t="s">
        <v>452</v>
      </c>
      <c r="D288" s="132" t="s">
        <v>141</v>
      </c>
      <c r="E288" s="133" t="s">
        <v>453</v>
      </c>
      <c r="F288" s="134" t="s">
        <v>454</v>
      </c>
      <c r="G288" s="135" t="s">
        <v>152</v>
      </c>
      <c r="H288" s="136">
        <v>23.55</v>
      </c>
      <c r="I288" s="137">
        <v>161</v>
      </c>
      <c r="J288" s="138">
        <f>ROUND(I288*H288,2)</f>
        <v>3791.55</v>
      </c>
      <c r="K288" s="139"/>
      <c r="L288" s="31"/>
      <c r="M288" s="140" t="s">
        <v>1</v>
      </c>
      <c r="N288" s="141" t="s">
        <v>39</v>
      </c>
      <c r="P288" s="142">
        <f>O288*H288</f>
        <v>0</v>
      </c>
      <c r="Q288" s="142">
        <v>0</v>
      </c>
      <c r="R288" s="142">
        <f>Q288*H288</f>
        <v>0</v>
      </c>
      <c r="S288" s="142">
        <v>0</v>
      </c>
      <c r="T288" s="143">
        <f>S288*H288</f>
        <v>0</v>
      </c>
      <c r="AR288" s="144" t="s">
        <v>228</v>
      </c>
      <c r="AT288" s="144" t="s">
        <v>141</v>
      </c>
      <c r="AU288" s="144" t="s">
        <v>84</v>
      </c>
      <c r="AY288" s="16" t="s">
        <v>138</v>
      </c>
      <c r="BE288" s="145">
        <f>IF(N288="základní",J288,0)</f>
        <v>3791.55</v>
      </c>
      <c r="BF288" s="145">
        <f>IF(N288="snížená",J288,0)</f>
        <v>0</v>
      </c>
      <c r="BG288" s="145">
        <f>IF(N288="zákl. přenesená",J288,0)</f>
        <v>0</v>
      </c>
      <c r="BH288" s="145">
        <f>IF(N288="sníž. přenesená",J288,0)</f>
        <v>0</v>
      </c>
      <c r="BI288" s="145">
        <f>IF(N288="nulová",J288,0)</f>
        <v>0</v>
      </c>
      <c r="BJ288" s="16" t="s">
        <v>82</v>
      </c>
      <c r="BK288" s="145">
        <f>ROUND(I288*H288,2)</f>
        <v>3791.55</v>
      </c>
      <c r="BL288" s="16" t="s">
        <v>228</v>
      </c>
      <c r="BM288" s="144" t="s">
        <v>455</v>
      </c>
    </row>
    <row r="289" spans="2:65" s="12" customFormat="1" ht="11.25">
      <c r="B289" s="146"/>
      <c r="D289" s="147" t="s">
        <v>154</v>
      </c>
      <c r="E289" s="148" t="s">
        <v>1</v>
      </c>
      <c r="F289" s="149" t="s">
        <v>451</v>
      </c>
      <c r="H289" s="150">
        <v>23.55</v>
      </c>
      <c r="I289" s="151"/>
      <c r="L289" s="146"/>
      <c r="M289" s="152"/>
      <c r="T289" s="153"/>
      <c r="AT289" s="148" t="s">
        <v>154</v>
      </c>
      <c r="AU289" s="148" t="s">
        <v>84</v>
      </c>
      <c r="AV289" s="12" t="s">
        <v>84</v>
      </c>
      <c r="AW289" s="12" t="s">
        <v>30</v>
      </c>
      <c r="AX289" s="12" t="s">
        <v>82</v>
      </c>
      <c r="AY289" s="148" t="s">
        <v>138</v>
      </c>
    </row>
    <row r="290" spans="2:65" s="1" customFormat="1" ht="14.45" customHeight="1">
      <c r="B290" s="31"/>
      <c r="C290" s="132" t="s">
        <v>456</v>
      </c>
      <c r="D290" s="132" t="s">
        <v>141</v>
      </c>
      <c r="E290" s="133" t="s">
        <v>457</v>
      </c>
      <c r="F290" s="134" t="s">
        <v>458</v>
      </c>
      <c r="G290" s="135" t="s">
        <v>152</v>
      </c>
      <c r="H290" s="136">
        <v>23.55</v>
      </c>
      <c r="I290" s="137">
        <v>364</v>
      </c>
      <c r="J290" s="138">
        <f>ROUND(I290*H290,2)</f>
        <v>8572.2000000000007</v>
      </c>
      <c r="K290" s="139"/>
      <c r="L290" s="31"/>
      <c r="M290" s="140" t="s">
        <v>1</v>
      </c>
      <c r="N290" s="141" t="s">
        <v>39</v>
      </c>
      <c r="P290" s="142">
        <f>O290*H290</f>
        <v>0</v>
      </c>
      <c r="Q290" s="142">
        <v>7.4999999999999997E-3</v>
      </c>
      <c r="R290" s="142">
        <f>Q290*H290</f>
        <v>0.176625</v>
      </c>
      <c r="S290" s="142">
        <v>0</v>
      </c>
      <c r="T290" s="143">
        <f>S290*H290</f>
        <v>0</v>
      </c>
      <c r="AR290" s="144" t="s">
        <v>228</v>
      </c>
      <c r="AT290" s="144" t="s">
        <v>141</v>
      </c>
      <c r="AU290" s="144" t="s">
        <v>84</v>
      </c>
      <c r="AY290" s="16" t="s">
        <v>138</v>
      </c>
      <c r="BE290" s="145">
        <f>IF(N290="základní",J290,0)</f>
        <v>8572.2000000000007</v>
      </c>
      <c r="BF290" s="145">
        <f>IF(N290="snížená",J290,0)</f>
        <v>0</v>
      </c>
      <c r="BG290" s="145">
        <f>IF(N290="zákl. přenesená",J290,0)</f>
        <v>0</v>
      </c>
      <c r="BH290" s="145">
        <f>IF(N290="sníž. přenesená",J290,0)</f>
        <v>0</v>
      </c>
      <c r="BI290" s="145">
        <f>IF(N290="nulová",J290,0)</f>
        <v>0</v>
      </c>
      <c r="BJ290" s="16" t="s">
        <v>82</v>
      </c>
      <c r="BK290" s="145">
        <f>ROUND(I290*H290,2)</f>
        <v>8572.2000000000007</v>
      </c>
      <c r="BL290" s="16" t="s">
        <v>228</v>
      </c>
      <c r="BM290" s="144" t="s">
        <v>459</v>
      </c>
    </row>
    <row r="291" spans="2:65" s="12" customFormat="1" ht="11.25">
      <c r="B291" s="146"/>
      <c r="D291" s="147" t="s">
        <v>154</v>
      </c>
      <c r="E291" s="148" t="s">
        <v>1</v>
      </c>
      <c r="F291" s="149" t="s">
        <v>451</v>
      </c>
      <c r="H291" s="150">
        <v>23.55</v>
      </c>
      <c r="I291" s="151"/>
      <c r="L291" s="146"/>
      <c r="M291" s="152"/>
      <c r="T291" s="153"/>
      <c r="AT291" s="148" t="s">
        <v>154</v>
      </c>
      <c r="AU291" s="148" t="s">
        <v>84</v>
      </c>
      <c r="AV291" s="12" t="s">
        <v>84</v>
      </c>
      <c r="AW291" s="12" t="s">
        <v>30</v>
      </c>
      <c r="AX291" s="12" t="s">
        <v>82</v>
      </c>
      <c r="AY291" s="148" t="s">
        <v>138</v>
      </c>
    </row>
    <row r="292" spans="2:65" s="1" customFormat="1" ht="19.899999999999999" customHeight="1">
      <c r="B292" s="31"/>
      <c r="C292" s="132" t="s">
        <v>460</v>
      </c>
      <c r="D292" s="132" t="s">
        <v>141</v>
      </c>
      <c r="E292" s="133" t="s">
        <v>461</v>
      </c>
      <c r="F292" s="134" t="s">
        <v>462</v>
      </c>
      <c r="G292" s="135" t="s">
        <v>171</v>
      </c>
      <c r="H292" s="136">
        <v>20.8</v>
      </c>
      <c r="I292" s="137">
        <v>96</v>
      </c>
      <c r="J292" s="138">
        <f>ROUND(I292*H292,2)</f>
        <v>1996.8</v>
      </c>
      <c r="K292" s="139"/>
      <c r="L292" s="31"/>
      <c r="M292" s="140" t="s">
        <v>1</v>
      </c>
      <c r="N292" s="141" t="s">
        <v>39</v>
      </c>
      <c r="P292" s="142">
        <f>O292*H292</f>
        <v>0</v>
      </c>
      <c r="Q292" s="142">
        <v>5.8E-4</v>
      </c>
      <c r="R292" s="142">
        <f>Q292*H292</f>
        <v>1.2064E-2</v>
      </c>
      <c r="S292" s="142">
        <v>0</v>
      </c>
      <c r="T292" s="143">
        <f>S292*H292</f>
        <v>0</v>
      </c>
      <c r="AR292" s="144" t="s">
        <v>228</v>
      </c>
      <c r="AT292" s="144" t="s">
        <v>141</v>
      </c>
      <c r="AU292" s="144" t="s">
        <v>84</v>
      </c>
      <c r="AY292" s="16" t="s">
        <v>138</v>
      </c>
      <c r="BE292" s="145">
        <f>IF(N292="základní",J292,0)</f>
        <v>1996.8</v>
      </c>
      <c r="BF292" s="145">
        <f>IF(N292="snížená",J292,0)</f>
        <v>0</v>
      </c>
      <c r="BG292" s="145">
        <f>IF(N292="zákl. přenesená",J292,0)</f>
        <v>0</v>
      </c>
      <c r="BH292" s="145">
        <f>IF(N292="sníž. přenesená",J292,0)</f>
        <v>0</v>
      </c>
      <c r="BI292" s="145">
        <f>IF(N292="nulová",J292,0)</f>
        <v>0</v>
      </c>
      <c r="BJ292" s="16" t="s">
        <v>82</v>
      </c>
      <c r="BK292" s="145">
        <f>ROUND(I292*H292,2)</f>
        <v>1996.8</v>
      </c>
      <c r="BL292" s="16" t="s">
        <v>228</v>
      </c>
      <c r="BM292" s="144" t="s">
        <v>463</v>
      </c>
    </row>
    <row r="293" spans="2:65" s="12" customFormat="1" ht="11.25">
      <c r="B293" s="146"/>
      <c r="D293" s="147" t="s">
        <v>154</v>
      </c>
      <c r="E293" s="148" t="s">
        <v>1</v>
      </c>
      <c r="F293" s="149" t="s">
        <v>464</v>
      </c>
      <c r="H293" s="150">
        <v>20.8</v>
      </c>
      <c r="I293" s="151"/>
      <c r="L293" s="146"/>
      <c r="M293" s="152"/>
      <c r="T293" s="153"/>
      <c r="AT293" s="148" t="s">
        <v>154</v>
      </c>
      <c r="AU293" s="148" t="s">
        <v>84</v>
      </c>
      <c r="AV293" s="12" t="s">
        <v>84</v>
      </c>
      <c r="AW293" s="12" t="s">
        <v>30</v>
      </c>
      <c r="AX293" s="12" t="s">
        <v>82</v>
      </c>
      <c r="AY293" s="148" t="s">
        <v>138</v>
      </c>
    </row>
    <row r="294" spans="2:65" s="1" customFormat="1" ht="14.45" customHeight="1">
      <c r="B294" s="31"/>
      <c r="C294" s="132" t="s">
        <v>465</v>
      </c>
      <c r="D294" s="132" t="s">
        <v>141</v>
      </c>
      <c r="E294" s="133" t="s">
        <v>466</v>
      </c>
      <c r="F294" s="134" t="s">
        <v>467</v>
      </c>
      <c r="G294" s="135" t="s">
        <v>152</v>
      </c>
      <c r="H294" s="136">
        <v>80.89</v>
      </c>
      <c r="I294" s="137">
        <v>728</v>
      </c>
      <c r="J294" s="138">
        <f>ROUND(I294*H294,2)</f>
        <v>58887.92</v>
      </c>
      <c r="K294" s="139"/>
      <c r="L294" s="31"/>
      <c r="M294" s="140" t="s">
        <v>1</v>
      </c>
      <c r="N294" s="141" t="s">
        <v>39</v>
      </c>
      <c r="P294" s="142">
        <f>O294*H294</f>
        <v>0</v>
      </c>
      <c r="Q294" s="142">
        <v>6.0000000000000001E-3</v>
      </c>
      <c r="R294" s="142">
        <f>Q294*H294</f>
        <v>0.48533999999999999</v>
      </c>
      <c r="S294" s="142">
        <v>0</v>
      </c>
      <c r="T294" s="143">
        <f>S294*H294</f>
        <v>0</v>
      </c>
      <c r="AR294" s="144" t="s">
        <v>228</v>
      </c>
      <c r="AT294" s="144" t="s">
        <v>141</v>
      </c>
      <c r="AU294" s="144" t="s">
        <v>84</v>
      </c>
      <c r="AY294" s="16" t="s">
        <v>138</v>
      </c>
      <c r="BE294" s="145">
        <f>IF(N294="základní",J294,0)</f>
        <v>58887.92</v>
      </c>
      <c r="BF294" s="145">
        <f>IF(N294="snížená",J294,0)</f>
        <v>0</v>
      </c>
      <c r="BG294" s="145">
        <f>IF(N294="zákl. přenesená",J294,0)</f>
        <v>0</v>
      </c>
      <c r="BH294" s="145">
        <f>IF(N294="sníž. přenesená",J294,0)</f>
        <v>0</v>
      </c>
      <c r="BI294" s="145">
        <f>IF(N294="nulová",J294,0)</f>
        <v>0</v>
      </c>
      <c r="BJ294" s="16" t="s">
        <v>82</v>
      </c>
      <c r="BK294" s="145">
        <f>ROUND(I294*H294,2)</f>
        <v>58887.92</v>
      </c>
      <c r="BL294" s="16" t="s">
        <v>228</v>
      </c>
      <c r="BM294" s="144" t="s">
        <v>468</v>
      </c>
    </row>
    <row r="295" spans="2:65" s="12" customFormat="1" ht="11.25">
      <c r="B295" s="146"/>
      <c r="D295" s="147" t="s">
        <v>154</v>
      </c>
      <c r="E295" s="148" t="s">
        <v>1</v>
      </c>
      <c r="F295" s="149" t="s">
        <v>227</v>
      </c>
      <c r="H295" s="150">
        <v>57.34</v>
      </c>
      <c r="I295" s="151"/>
      <c r="L295" s="146"/>
      <c r="M295" s="152"/>
      <c r="T295" s="153"/>
      <c r="AT295" s="148" t="s">
        <v>154</v>
      </c>
      <c r="AU295" s="148" t="s">
        <v>84</v>
      </c>
      <c r="AV295" s="12" t="s">
        <v>84</v>
      </c>
      <c r="AW295" s="12" t="s">
        <v>30</v>
      </c>
      <c r="AX295" s="12" t="s">
        <v>74</v>
      </c>
      <c r="AY295" s="148" t="s">
        <v>138</v>
      </c>
    </row>
    <row r="296" spans="2:65" s="12" customFormat="1" ht="11.25">
      <c r="B296" s="146"/>
      <c r="D296" s="147" t="s">
        <v>154</v>
      </c>
      <c r="E296" s="148" t="s">
        <v>1</v>
      </c>
      <c r="F296" s="149" t="s">
        <v>451</v>
      </c>
      <c r="H296" s="150">
        <v>23.55</v>
      </c>
      <c r="I296" s="151"/>
      <c r="L296" s="146"/>
      <c r="M296" s="152"/>
      <c r="T296" s="153"/>
      <c r="AT296" s="148" t="s">
        <v>154</v>
      </c>
      <c r="AU296" s="148" t="s">
        <v>84</v>
      </c>
      <c r="AV296" s="12" t="s">
        <v>84</v>
      </c>
      <c r="AW296" s="12" t="s">
        <v>30</v>
      </c>
      <c r="AX296" s="12" t="s">
        <v>74</v>
      </c>
      <c r="AY296" s="148" t="s">
        <v>138</v>
      </c>
    </row>
    <row r="297" spans="2:65" s="13" customFormat="1" ht="11.25">
      <c r="B297" s="154"/>
      <c r="D297" s="147" t="s">
        <v>154</v>
      </c>
      <c r="E297" s="155" t="s">
        <v>1</v>
      </c>
      <c r="F297" s="156" t="s">
        <v>162</v>
      </c>
      <c r="H297" s="157">
        <v>80.89</v>
      </c>
      <c r="I297" s="158"/>
      <c r="L297" s="154"/>
      <c r="M297" s="159"/>
      <c r="T297" s="160"/>
      <c r="AT297" s="155" t="s">
        <v>154</v>
      </c>
      <c r="AU297" s="155" t="s">
        <v>84</v>
      </c>
      <c r="AV297" s="13" t="s">
        <v>145</v>
      </c>
      <c r="AW297" s="13" t="s">
        <v>30</v>
      </c>
      <c r="AX297" s="13" t="s">
        <v>82</v>
      </c>
      <c r="AY297" s="155" t="s">
        <v>138</v>
      </c>
    </row>
    <row r="298" spans="2:65" s="1" customFormat="1" ht="19.899999999999999" customHeight="1">
      <c r="B298" s="31"/>
      <c r="C298" s="167" t="s">
        <v>469</v>
      </c>
      <c r="D298" s="167" t="s">
        <v>360</v>
      </c>
      <c r="E298" s="168" t="s">
        <v>470</v>
      </c>
      <c r="F298" s="169" t="s">
        <v>471</v>
      </c>
      <c r="G298" s="170" t="s">
        <v>152</v>
      </c>
      <c r="H298" s="171">
        <v>91.266999999999996</v>
      </c>
      <c r="I298" s="172">
        <v>560</v>
      </c>
      <c r="J298" s="173">
        <f>ROUND(I298*H298,2)</f>
        <v>51109.52</v>
      </c>
      <c r="K298" s="174"/>
      <c r="L298" s="175"/>
      <c r="M298" s="176" t="s">
        <v>1</v>
      </c>
      <c r="N298" s="177" t="s">
        <v>39</v>
      </c>
      <c r="P298" s="142">
        <f>O298*H298</f>
        <v>0</v>
      </c>
      <c r="Q298" s="142">
        <v>2.1999999999999999E-2</v>
      </c>
      <c r="R298" s="142">
        <f>Q298*H298</f>
        <v>2.0078739999999997</v>
      </c>
      <c r="S298" s="142">
        <v>0</v>
      </c>
      <c r="T298" s="143">
        <f>S298*H298</f>
        <v>0</v>
      </c>
      <c r="AR298" s="144" t="s">
        <v>313</v>
      </c>
      <c r="AT298" s="144" t="s">
        <v>360</v>
      </c>
      <c r="AU298" s="144" t="s">
        <v>84</v>
      </c>
      <c r="AY298" s="16" t="s">
        <v>138</v>
      </c>
      <c r="BE298" s="145">
        <f>IF(N298="základní",J298,0)</f>
        <v>51109.52</v>
      </c>
      <c r="BF298" s="145">
        <f>IF(N298="snížená",J298,0)</f>
        <v>0</v>
      </c>
      <c r="BG298" s="145">
        <f>IF(N298="zákl. přenesená",J298,0)</f>
        <v>0</v>
      </c>
      <c r="BH298" s="145">
        <f>IF(N298="sníž. přenesená",J298,0)</f>
        <v>0</v>
      </c>
      <c r="BI298" s="145">
        <f>IF(N298="nulová",J298,0)</f>
        <v>0</v>
      </c>
      <c r="BJ298" s="16" t="s">
        <v>82</v>
      </c>
      <c r="BK298" s="145">
        <f>ROUND(I298*H298,2)</f>
        <v>51109.52</v>
      </c>
      <c r="BL298" s="16" t="s">
        <v>228</v>
      </c>
      <c r="BM298" s="144" t="s">
        <v>472</v>
      </c>
    </row>
    <row r="299" spans="2:65" s="12" customFormat="1" ht="11.25">
      <c r="B299" s="146"/>
      <c r="D299" s="147" t="s">
        <v>154</v>
      </c>
      <c r="E299" s="148" t="s">
        <v>1</v>
      </c>
      <c r="F299" s="149" t="s">
        <v>473</v>
      </c>
      <c r="H299" s="150">
        <v>82.97</v>
      </c>
      <c r="I299" s="151"/>
      <c r="L299" s="146"/>
      <c r="M299" s="152"/>
      <c r="T299" s="153"/>
      <c r="AT299" s="148" t="s">
        <v>154</v>
      </c>
      <c r="AU299" s="148" t="s">
        <v>84</v>
      </c>
      <c r="AV299" s="12" t="s">
        <v>84</v>
      </c>
      <c r="AW299" s="12" t="s">
        <v>30</v>
      </c>
      <c r="AX299" s="12" t="s">
        <v>82</v>
      </c>
      <c r="AY299" s="148" t="s">
        <v>138</v>
      </c>
    </row>
    <row r="300" spans="2:65" s="12" customFormat="1" ht="11.25">
      <c r="B300" s="146"/>
      <c r="D300" s="147" t="s">
        <v>154</v>
      </c>
      <c r="F300" s="149" t="s">
        <v>474</v>
      </c>
      <c r="H300" s="150">
        <v>91.266999999999996</v>
      </c>
      <c r="I300" s="151"/>
      <c r="L300" s="146"/>
      <c r="M300" s="152"/>
      <c r="T300" s="153"/>
      <c r="AT300" s="148" t="s">
        <v>154</v>
      </c>
      <c r="AU300" s="148" t="s">
        <v>84</v>
      </c>
      <c r="AV300" s="12" t="s">
        <v>84</v>
      </c>
      <c r="AW300" s="12" t="s">
        <v>4</v>
      </c>
      <c r="AX300" s="12" t="s">
        <v>82</v>
      </c>
      <c r="AY300" s="148" t="s">
        <v>138</v>
      </c>
    </row>
    <row r="301" spans="2:65" s="1" customFormat="1" ht="14.45" customHeight="1">
      <c r="B301" s="31"/>
      <c r="C301" s="132" t="s">
        <v>475</v>
      </c>
      <c r="D301" s="132" t="s">
        <v>141</v>
      </c>
      <c r="E301" s="133" t="s">
        <v>476</v>
      </c>
      <c r="F301" s="134" t="s">
        <v>477</v>
      </c>
      <c r="G301" s="135" t="s">
        <v>152</v>
      </c>
      <c r="H301" s="136">
        <v>57.34</v>
      </c>
      <c r="I301" s="137">
        <v>364</v>
      </c>
      <c r="J301" s="138">
        <f>ROUND(I301*H301,2)</f>
        <v>20871.759999999998</v>
      </c>
      <c r="K301" s="139"/>
      <c r="L301" s="31"/>
      <c r="M301" s="140" t="s">
        <v>1</v>
      </c>
      <c r="N301" s="141" t="s">
        <v>39</v>
      </c>
      <c r="P301" s="142">
        <f>O301*H301</f>
        <v>0</v>
      </c>
      <c r="Q301" s="142">
        <v>1.5E-3</v>
      </c>
      <c r="R301" s="142">
        <f>Q301*H301</f>
        <v>8.6010000000000003E-2</v>
      </c>
      <c r="S301" s="142">
        <v>0</v>
      </c>
      <c r="T301" s="143">
        <f>S301*H301</f>
        <v>0</v>
      </c>
      <c r="AR301" s="144" t="s">
        <v>228</v>
      </c>
      <c r="AT301" s="144" t="s">
        <v>141</v>
      </c>
      <c r="AU301" s="144" t="s">
        <v>84</v>
      </c>
      <c r="AY301" s="16" t="s">
        <v>138</v>
      </c>
      <c r="BE301" s="145">
        <f>IF(N301="základní",J301,0)</f>
        <v>20871.759999999998</v>
      </c>
      <c r="BF301" s="145">
        <f>IF(N301="snížená",J301,0)</f>
        <v>0</v>
      </c>
      <c r="BG301" s="145">
        <f>IF(N301="zákl. přenesená",J301,0)</f>
        <v>0</v>
      </c>
      <c r="BH301" s="145">
        <f>IF(N301="sníž. přenesená",J301,0)</f>
        <v>0</v>
      </c>
      <c r="BI301" s="145">
        <f>IF(N301="nulová",J301,0)</f>
        <v>0</v>
      </c>
      <c r="BJ301" s="16" t="s">
        <v>82</v>
      </c>
      <c r="BK301" s="145">
        <f>ROUND(I301*H301,2)</f>
        <v>20871.759999999998</v>
      </c>
      <c r="BL301" s="16" t="s">
        <v>228</v>
      </c>
      <c r="BM301" s="144" t="s">
        <v>478</v>
      </c>
    </row>
    <row r="302" spans="2:65" s="12" customFormat="1" ht="11.25">
      <c r="B302" s="146"/>
      <c r="D302" s="147" t="s">
        <v>154</v>
      </c>
      <c r="E302" s="148" t="s">
        <v>1</v>
      </c>
      <c r="F302" s="149" t="s">
        <v>227</v>
      </c>
      <c r="H302" s="150">
        <v>57.34</v>
      </c>
      <c r="I302" s="151"/>
      <c r="L302" s="146"/>
      <c r="M302" s="152"/>
      <c r="T302" s="153"/>
      <c r="AT302" s="148" t="s">
        <v>154</v>
      </c>
      <c r="AU302" s="148" t="s">
        <v>84</v>
      </c>
      <c r="AV302" s="12" t="s">
        <v>84</v>
      </c>
      <c r="AW302" s="12" t="s">
        <v>30</v>
      </c>
      <c r="AX302" s="12" t="s">
        <v>82</v>
      </c>
      <c r="AY302" s="148" t="s">
        <v>138</v>
      </c>
    </row>
    <row r="303" spans="2:65" s="1" customFormat="1" ht="14.45" customHeight="1">
      <c r="B303" s="31"/>
      <c r="C303" s="132" t="s">
        <v>479</v>
      </c>
      <c r="D303" s="132" t="s">
        <v>141</v>
      </c>
      <c r="E303" s="133" t="s">
        <v>480</v>
      </c>
      <c r="F303" s="134" t="s">
        <v>481</v>
      </c>
      <c r="G303" s="135" t="s">
        <v>171</v>
      </c>
      <c r="H303" s="136">
        <v>20.8</v>
      </c>
      <c r="I303" s="137">
        <v>43</v>
      </c>
      <c r="J303" s="138">
        <f>ROUND(I303*H303,2)</f>
        <v>894.4</v>
      </c>
      <c r="K303" s="139"/>
      <c r="L303" s="31"/>
      <c r="M303" s="140" t="s">
        <v>1</v>
      </c>
      <c r="N303" s="141" t="s">
        <v>39</v>
      </c>
      <c r="P303" s="142">
        <f>O303*H303</f>
        <v>0</v>
      </c>
      <c r="Q303" s="142">
        <v>2.5000000000000001E-4</v>
      </c>
      <c r="R303" s="142">
        <f>Q303*H303</f>
        <v>5.2000000000000006E-3</v>
      </c>
      <c r="S303" s="142">
        <v>0</v>
      </c>
      <c r="T303" s="143">
        <f>S303*H303</f>
        <v>0</v>
      </c>
      <c r="AR303" s="144" t="s">
        <v>228</v>
      </c>
      <c r="AT303" s="144" t="s">
        <v>141</v>
      </c>
      <c r="AU303" s="144" t="s">
        <v>84</v>
      </c>
      <c r="AY303" s="16" t="s">
        <v>138</v>
      </c>
      <c r="BE303" s="145">
        <f>IF(N303="základní",J303,0)</f>
        <v>894.4</v>
      </c>
      <c r="BF303" s="145">
        <f>IF(N303="snížená",J303,0)</f>
        <v>0</v>
      </c>
      <c r="BG303" s="145">
        <f>IF(N303="zákl. přenesená",J303,0)</f>
        <v>0</v>
      </c>
      <c r="BH303" s="145">
        <f>IF(N303="sníž. přenesená",J303,0)</f>
        <v>0</v>
      </c>
      <c r="BI303" s="145">
        <f>IF(N303="nulová",J303,0)</f>
        <v>0</v>
      </c>
      <c r="BJ303" s="16" t="s">
        <v>82</v>
      </c>
      <c r="BK303" s="145">
        <f>ROUND(I303*H303,2)</f>
        <v>894.4</v>
      </c>
      <c r="BL303" s="16" t="s">
        <v>228</v>
      </c>
      <c r="BM303" s="144" t="s">
        <v>482</v>
      </c>
    </row>
    <row r="304" spans="2:65" s="1" customFormat="1" ht="14.45" customHeight="1">
      <c r="B304" s="31"/>
      <c r="C304" s="132" t="s">
        <v>483</v>
      </c>
      <c r="D304" s="132" t="s">
        <v>141</v>
      </c>
      <c r="E304" s="133" t="s">
        <v>484</v>
      </c>
      <c r="F304" s="134" t="s">
        <v>485</v>
      </c>
      <c r="G304" s="135" t="s">
        <v>384</v>
      </c>
      <c r="H304" s="178">
        <v>4</v>
      </c>
      <c r="I304" s="137">
        <v>856</v>
      </c>
      <c r="J304" s="138">
        <f>ROUND(I304*H304,2)</f>
        <v>3424</v>
      </c>
      <c r="K304" s="139"/>
      <c r="L304" s="31"/>
      <c r="M304" s="140" t="s">
        <v>1</v>
      </c>
      <c r="N304" s="141" t="s">
        <v>39</v>
      </c>
      <c r="P304" s="142">
        <f>O304*H304</f>
        <v>0</v>
      </c>
      <c r="Q304" s="142">
        <v>0</v>
      </c>
      <c r="R304" s="142">
        <f>Q304*H304</f>
        <v>0</v>
      </c>
      <c r="S304" s="142">
        <v>0</v>
      </c>
      <c r="T304" s="143">
        <f>S304*H304</f>
        <v>0</v>
      </c>
      <c r="AR304" s="144" t="s">
        <v>228</v>
      </c>
      <c r="AT304" s="144" t="s">
        <v>141</v>
      </c>
      <c r="AU304" s="144" t="s">
        <v>84</v>
      </c>
      <c r="AY304" s="16" t="s">
        <v>138</v>
      </c>
      <c r="BE304" s="145">
        <f>IF(N304="základní",J304,0)</f>
        <v>3424</v>
      </c>
      <c r="BF304" s="145">
        <f>IF(N304="snížená",J304,0)</f>
        <v>0</v>
      </c>
      <c r="BG304" s="145">
        <f>IF(N304="zákl. přenesená",J304,0)</f>
        <v>0</v>
      </c>
      <c r="BH304" s="145">
        <f>IF(N304="sníž. přenesená",J304,0)</f>
        <v>0</v>
      </c>
      <c r="BI304" s="145">
        <f>IF(N304="nulová",J304,0)</f>
        <v>0</v>
      </c>
      <c r="BJ304" s="16" t="s">
        <v>82</v>
      </c>
      <c r="BK304" s="145">
        <f>ROUND(I304*H304,2)</f>
        <v>3424</v>
      </c>
      <c r="BL304" s="16" t="s">
        <v>228</v>
      </c>
      <c r="BM304" s="144" t="s">
        <v>486</v>
      </c>
    </row>
    <row r="305" spans="2:65" s="11" customFormat="1" ht="22.9" customHeight="1">
      <c r="B305" s="120"/>
      <c r="D305" s="121" t="s">
        <v>73</v>
      </c>
      <c r="E305" s="130" t="s">
        <v>487</v>
      </c>
      <c r="F305" s="130" t="s">
        <v>488</v>
      </c>
      <c r="I305" s="123"/>
      <c r="J305" s="131">
        <f>BK305</f>
        <v>186236.13999999998</v>
      </c>
      <c r="L305" s="120"/>
      <c r="M305" s="125"/>
      <c r="P305" s="126">
        <f>SUM(P306:P343)</f>
        <v>0</v>
      </c>
      <c r="R305" s="126">
        <f>SUM(R306:R343)</f>
        <v>1.4713836599999999</v>
      </c>
      <c r="T305" s="127">
        <f>SUM(T306:T343)</f>
        <v>0.23295000000000002</v>
      </c>
      <c r="AR305" s="121" t="s">
        <v>84</v>
      </c>
      <c r="AT305" s="128" t="s">
        <v>73</v>
      </c>
      <c r="AU305" s="128" t="s">
        <v>82</v>
      </c>
      <c r="AY305" s="121" t="s">
        <v>138</v>
      </c>
      <c r="BK305" s="129">
        <f>SUM(BK306:BK343)</f>
        <v>186236.13999999998</v>
      </c>
    </row>
    <row r="306" spans="2:65" s="1" customFormat="1" ht="14.45" customHeight="1">
      <c r="B306" s="31"/>
      <c r="C306" s="132" t="s">
        <v>489</v>
      </c>
      <c r="D306" s="132" t="s">
        <v>141</v>
      </c>
      <c r="E306" s="133" t="s">
        <v>490</v>
      </c>
      <c r="F306" s="134" t="s">
        <v>491</v>
      </c>
      <c r="G306" s="135" t="s">
        <v>152</v>
      </c>
      <c r="H306" s="136">
        <v>131.07</v>
      </c>
      <c r="I306" s="137">
        <v>49</v>
      </c>
      <c r="J306" s="138">
        <f>ROUND(I306*H306,2)</f>
        <v>6422.43</v>
      </c>
      <c r="K306" s="139"/>
      <c r="L306" s="31"/>
      <c r="M306" s="140" t="s">
        <v>1</v>
      </c>
      <c r="N306" s="141" t="s">
        <v>39</v>
      </c>
      <c r="P306" s="142">
        <f>O306*H306</f>
        <v>0</v>
      </c>
      <c r="Q306" s="142">
        <v>0</v>
      </c>
      <c r="R306" s="142">
        <f>Q306*H306</f>
        <v>0</v>
      </c>
      <c r="S306" s="142">
        <v>0</v>
      </c>
      <c r="T306" s="143">
        <f>S306*H306</f>
        <v>0</v>
      </c>
      <c r="AR306" s="144" t="s">
        <v>228</v>
      </c>
      <c r="AT306" s="144" t="s">
        <v>141</v>
      </c>
      <c r="AU306" s="144" t="s">
        <v>84</v>
      </c>
      <c r="AY306" s="16" t="s">
        <v>138</v>
      </c>
      <c r="BE306" s="145">
        <f>IF(N306="základní",J306,0)</f>
        <v>6422.43</v>
      </c>
      <c r="BF306" s="145">
        <f>IF(N306="snížená",J306,0)</f>
        <v>0</v>
      </c>
      <c r="BG306" s="145">
        <f>IF(N306="zákl. přenesená",J306,0)</f>
        <v>0</v>
      </c>
      <c r="BH306" s="145">
        <f>IF(N306="sníž. přenesená",J306,0)</f>
        <v>0</v>
      </c>
      <c r="BI306" s="145">
        <f>IF(N306="nulová",J306,0)</f>
        <v>0</v>
      </c>
      <c r="BJ306" s="16" t="s">
        <v>82</v>
      </c>
      <c r="BK306" s="145">
        <f>ROUND(I306*H306,2)</f>
        <v>6422.43</v>
      </c>
      <c r="BL306" s="16" t="s">
        <v>228</v>
      </c>
      <c r="BM306" s="144" t="s">
        <v>492</v>
      </c>
    </row>
    <row r="307" spans="2:65" s="12" customFormat="1" ht="11.25">
      <c r="B307" s="146"/>
      <c r="D307" s="147" t="s">
        <v>154</v>
      </c>
      <c r="E307" s="148" t="s">
        <v>1</v>
      </c>
      <c r="F307" s="149" t="s">
        <v>493</v>
      </c>
      <c r="H307" s="150">
        <v>35.32</v>
      </c>
      <c r="I307" s="151"/>
      <c r="L307" s="146"/>
      <c r="M307" s="152"/>
      <c r="T307" s="153"/>
      <c r="AT307" s="148" t="s">
        <v>154</v>
      </c>
      <c r="AU307" s="148" t="s">
        <v>84</v>
      </c>
      <c r="AV307" s="12" t="s">
        <v>84</v>
      </c>
      <c r="AW307" s="12" t="s">
        <v>30</v>
      </c>
      <c r="AX307" s="12" t="s">
        <v>74</v>
      </c>
      <c r="AY307" s="148" t="s">
        <v>138</v>
      </c>
    </row>
    <row r="308" spans="2:65" s="12" customFormat="1" ht="11.25">
      <c r="B308" s="146"/>
      <c r="D308" s="147" t="s">
        <v>154</v>
      </c>
      <c r="E308" s="148" t="s">
        <v>1</v>
      </c>
      <c r="F308" s="149" t="s">
        <v>494</v>
      </c>
      <c r="H308" s="150">
        <v>95.75</v>
      </c>
      <c r="I308" s="151"/>
      <c r="L308" s="146"/>
      <c r="M308" s="152"/>
      <c r="T308" s="153"/>
      <c r="AT308" s="148" t="s">
        <v>154</v>
      </c>
      <c r="AU308" s="148" t="s">
        <v>84</v>
      </c>
      <c r="AV308" s="12" t="s">
        <v>84</v>
      </c>
      <c r="AW308" s="12" t="s">
        <v>30</v>
      </c>
      <c r="AX308" s="12" t="s">
        <v>74</v>
      </c>
      <c r="AY308" s="148" t="s">
        <v>138</v>
      </c>
    </row>
    <row r="309" spans="2:65" s="13" customFormat="1" ht="11.25">
      <c r="B309" s="154"/>
      <c r="D309" s="147" t="s">
        <v>154</v>
      </c>
      <c r="E309" s="155" t="s">
        <v>1</v>
      </c>
      <c r="F309" s="156" t="s">
        <v>162</v>
      </c>
      <c r="H309" s="157">
        <v>131.07</v>
      </c>
      <c r="I309" s="158"/>
      <c r="L309" s="154"/>
      <c r="M309" s="159"/>
      <c r="T309" s="160"/>
      <c r="AT309" s="155" t="s">
        <v>154</v>
      </c>
      <c r="AU309" s="155" t="s">
        <v>84</v>
      </c>
      <c r="AV309" s="13" t="s">
        <v>145</v>
      </c>
      <c r="AW309" s="13" t="s">
        <v>30</v>
      </c>
      <c r="AX309" s="13" t="s">
        <v>82</v>
      </c>
      <c r="AY309" s="155" t="s">
        <v>138</v>
      </c>
    </row>
    <row r="310" spans="2:65" s="1" customFormat="1" ht="14.45" customHeight="1">
      <c r="B310" s="31"/>
      <c r="C310" s="132" t="s">
        <v>495</v>
      </c>
      <c r="D310" s="132" t="s">
        <v>141</v>
      </c>
      <c r="E310" s="133" t="s">
        <v>496</v>
      </c>
      <c r="F310" s="134" t="s">
        <v>497</v>
      </c>
      <c r="G310" s="135" t="s">
        <v>152</v>
      </c>
      <c r="H310" s="136">
        <v>131.07</v>
      </c>
      <c r="I310" s="137">
        <v>45</v>
      </c>
      <c r="J310" s="138">
        <f>ROUND(I310*H310,2)</f>
        <v>5898.15</v>
      </c>
      <c r="K310" s="139"/>
      <c r="L310" s="31"/>
      <c r="M310" s="140" t="s">
        <v>1</v>
      </c>
      <c r="N310" s="141" t="s">
        <v>39</v>
      </c>
      <c r="P310" s="142">
        <f>O310*H310</f>
        <v>0</v>
      </c>
      <c r="Q310" s="142">
        <v>2.0000000000000001E-4</v>
      </c>
      <c r="R310" s="142">
        <f>Q310*H310</f>
        <v>2.6214000000000001E-2</v>
      </c>
      <c r="S310" s="142">
        <v>0</v>
      </c>
      <c r="T310" s="143">
        <f>S310*H310</f>
        <v>0</v>
      </c>
      <c r="AR310" s="144" t="s">
        <v>228</v>
      </c>
      <c r="AT310" s="144" t="s">
        <v>141</v>
      </c>
      <c r="AU310" s="144" t="s">
        <v>84</v>
      </c>
      <c r="AY310" s="16" t="s">
        <v>138</v>
      </c>
      <c r="BE310" s="145">
        <f>IF(N310="základní",J310,0)</f>
        <v>5898.15</v>
      </c>
      <c r="BF310" s="145">
        <f>IF(N310="snížená",J310,0)</f>
        <v>0</v>
      </c>
      <c r="BG310" s="145">
        <f>IF(N310="zákl. přenesená",J310,0)</f>
        <v>0</v>
      </c>
      <c r="BH310" s="145">
        <f>IF(N310="sníž. přenesená",J310,0)</f>
        <v>0</v>
      </c>
      <c r="BI310" s="145">
        <f>IF(N310="nulová",J310,0)</f>
        <v>0</v>
      </c>
      <c r="BJ310" s="16" t="s">
        <v>82</v>
      </c>
      <c r="BK310" s="145">
        <f>ROUND(I310*H310,2)</f>
        <v>5898.15</v>
      </c>
      <c r="BL310" s="16" t="s">
        <v>228</v>
      </c>
      <c r="BM310" s="144" t="s">
        <v>498</v>
      </c>
    </row>
    <row r="311" spans="2:65" s="12" customFormat="1" ht="11.25">
      <c r="B311" s="146"/>
      <c r="D311" s="147" t="s">
        <v>154</v>
      </c>
      <c r="E311" s="148" t="s">
        <v>1</v>
      </c>
      <c r="F311" s="149" t="s">
        <v>493</v>
      </c>
      <c r="H311" s="150">
        <v>35.32</v>
      </c>
      <c r="I311" s="151"/>
      <c r="L311" s="146"/>
      <c r="M311" s="152"/>
      <c r="T311" s="153"/>
      <c r="AT311" s="148" t="s">
        <v>154</v>
      </c>
      <c r="AU311" s="148" t="s">
        <v>84</v>
      </c>
      <c r="AV311" s="12" t="s">
        <v>84</v>
      </c>
      <c r="AW311" s="12" t="s">
        <v>30</v>
      </c>
      <c r="AX311" s="12" t="s">
        <v>74</v>
      </c>
      <c r="AY311" s="148" t="s">
        <v>138</v>
      </c>
    </row>
    <row r="312" spans="2:65" s="12" customFormat="1" ht="11.25">
      <c r="B312" s="146"/>
      <c r="D312" s="147" t="s">
        <v>154</v>
      </c>
      <c r="E312" s="148" t="s">
        <v>1</v>
      </c>
      <c r="F312" s="149" t="s">
        <v>494</v>
      </c>
      <c r="H312" s="150">
        <v>95.75</v>
      </c>
      <c r="I312" s="151"/>
      <c r="L312" s="146"/>
      <c r="M312" s="152"/>
      <c r="T312" s="153"/>
      <c r="AT312" s="148" t="s">
        <v>154</v>
      </c>
      <c r="AU312" s="148" t="s">
        <v>84</v>
      </c>
      <c r="AV312" s="12" t="s">
        <v>84</v>
      </c>
      <c r="AW312" s="12" t="s">
        <v>30</v>
      </c>
      <c r="AX312" s="12" t="s">
        <v>74</v>
      </c>
      <c r="AY312" s="148" t="s">
        <v>138</v>
      </c>
    </row>
    <row r="313" spans="2:65" s="13" customFormat="1" ht="11.25">
      <c r="B313" s="154"/>
      <c r="D313" s="147" t="s">
        <v>154</v>
      </c>
      <c r="E313" s="155" t="s">
        <v>1</v>
      </c>
      <c r="F313" s="156" t="s">
        <v>162</v>
      </c>
      <c r="H313" s="157">
        <v>131.07</v>
      </c>
      <c r="I313" s="158"/>
      <c r="L313" s="154"/>
      <c r="M313" s="159"/>
      <c r="T313" s="160"/>
      <c r="AT313" s="155" t="s">
        <v>154</v>
      </c>
      <c r="AU313" s="155" t="s">
        <v>84</v>
      </c>
      <c r="AV313" s="13" t="s">
        <v>145</v>
      </c>
      <c r="AW313" s="13" t="s">
        <v>30</v>
      </c>
      <c r="AX313" s="13" t="s">
        <v>82</v>
      </c>
      <c r="AY313" s="155" t="s">
        <v>138</v>
      </c>
    </row>
    <row r="314" spans="2:65" s="1" customFormat="1" ht="14.45" customHeight="1">
      <c r="B314" s="31"/>
      <c r="C314" s="132" t="s">
        <v>499</v>
      </c>
      <c r="D314" s="132" t="s">
        <v>141</v>
      </c>
      <c r="E314" s="133" t="s">
        <v>500</v>
      </c>
      <c r="F314" s="134" t="s">
        <v>501</v>
      </c>
      <c r="G314" s="135" t="s">
        <v>152</v>
      </c>
      <c r="H314" s="136">
        <v>35.32</v>
      </c>
      <c r="I314" s="137">
        <v>220</v>
      </c>
      <c r="J314" s="138">
        <f>ROUND(I314*H314,2)</f>
        <v>7770.4</v>
      </c>
      <c r="K314" s="139"/>
      <c r="L314" s="31"/>
      <c r="M314" s="140" t="s">
        <v>1</v>
      </c>
      <c r="N314" s="141" t="s">
        <v>39</v>
      </c>
      <c r="P314" s="142">
        <f>O314*H314</f>
        <v>0</v>
      </c>
      <c r="Q314" s="142">
        <v>4.4999999999999997E-3</v>
      </c>
      <c r="R314" s="142">
        <f>Q314*H314</f>
        <v>0.15894</v>
      </c>
      <c r="S314" s="142">
        <v>0</v>
      </c>
      <c r="T314" s="143">
        <f>S314*H314</f>
        <v>0</v>
      </c>
      <c r="AR314" s="144" t="s">
        <v>228</v>
      </c>
      <c r="AT314" s="144" t="s">
        <v>141</v>
      </c>
      <c r="AU314" s="144" t="s">
        <v>84</v>
      </c>
      <c r="AY314" s="16" t="s">
        <v>138</v>
      </c>
      <c r="BE314" s="145">
        <f>IF(N314="základní",J314,0)</f>
        <v>7770.4</v>
      </c>
      <c r="BF314" s="145">
        <f>IF(N314="snížená",J314,0)</f>
        <v>0</v>
      </c>
      <c r="BG314" s="145">
        <f>IF(N314="zákl. přenesená",J314,0)</f>
        <v>0</v>
      </c>
      <c r="BH314" s="145">
        <f>IF(N314="sníž. přenesená",J314,0)</f>
        <v>0</v>
      </c>
      <c r="BI314" s="145">
        <f>IF(N314="nulová",J314,0)</f>
        <v>0</v>
      </c>
      <c r="BJ314" s="16" t="s">
        <v>82</v>
      </c>
      <c r="BK314" s="145">
        <f>ROUND(I314*H314,2)</f>
        <v>7770.4</v>
      </c>
      <c r="BL314" s="16" t="s">
        <v>228</v>
      </c>
      <c r="BM314" s="144" t="s">
        <v>502</v>
      </c>
    </row>
    <row r="315" spans="2:65" s="12" customFormat="1" ht="11.25">
      <c r="B315" s="146"/>
      <c r="D315" s="147" t="s">
        <v>154</v>
      </c>
      <c r="E315" s="148" t="s">
        <v>1</v>
      </c>
      <c r="F315" s="149" t="s">
        <v>493</v>
      </c>
      <c r="H315" s="150">
        <v>35.32</v>
      </c>
      <c r="I315" s="151"/>
      <c r="L315" s="146"/>
      <c r="M315" s="152"/>
      <c r="T315" s="153"/>
      <c r="AT315" s="148" t="s">
        <v>154</v>
      </c>
      <c r="AU315" s="148" t="s">
        <v>84</v>
      </c>
      <c r="AV315" s="12" t="s">
        <v>84</v>
      </c>
      <c r="AW315" s="12" t="s">
        <v>30</v>
      </c>
      <c r="AX315" s="12" t="s">
        <v>82</v>
      </c>
      <c r="AY315" s="148" t="s">
        <v>138</v>
      </c>
    </row>
    <row r="316" spans="2:65" s="1" customFormat="1" ht="19.899999999999999" customHeight="1">
      <c r="B316" s="31"/>
      <c r="C316" s="132" t="s">
        <v>503</v>
      </c>
      <c r="D316" s="132" t="s">
        <v>141</v>
      </c>
      <c r="E316" s="133" t="s">
        <v>504</v>
      </c>
      <c r="F316" s="134" t="s">
        <v>505</v>
      </c>
      <c r="G316" s="135" t="s">
        <v>152</v>
      </c>
      <c r="H316" s="136">
        <v>95.75</v>
      </c>
      <c r="I316" s="137">
        <v>310</v>
      </c>
      <c r="J316" s="138">
        <f>ROUND(I316*H316,2)</f>
        <v>29682.5</v>
      </c>
      <c r="K316" s="139"/>
      <c r="L316" s="31"/>
      <c r="M316" s="140" t="s">
        <v>1</v>
      </c>
      <c r="N316" s="141" t="s">
        <v>39</v>
      </c>
      <c r="P316" s="142">
        <f>O316*H316</f>
        <v>0</v>
      </c>
      <c r="Q316" s="142">
        <v>7.4999999999999997E-3</v>
      </c>
      <c r="R316" s="142">
        <f>Q316*H316</f>
        <v>0.71812500000000001</v>
      </c>
      <c r="S316" s="142">
        <v>0</v>
      </c>
      <c r="T316" s="143">
        <f>S316*H316</f>
        <v>0</v>
      </c>
      <c r="AR316" s="144" t="s">
        <v>228</v>
      </c>
      <c r="AT316" s="144" t="s">
        <v>141</v>
      </c>
      <c r="AU316" s="144" t="s">
        <v>84</v>
      </c>
      <c r="AY316" s="16" t="s">
        <v>138</v>
      </c>
      <c r="BE316" s="145">
        <f>IF(N316="základní",J316,0)</f>
        <v>29682.5</v>
      </c>
      <c r="BF316" s="145">
        <f>IF(N316="snížená",J316,0)</f>
        <v>0</v>
      </c>
      <c r="BG316" s="145">
        <f>IF(N316="zákl. přenesená",J316,0)</f>
        <v>0</v>
      </c>
      <c r="BH316" s="145">
        <f>IF(N316="sníž. přenesená",J316,0)</f>
        <v>0</v>
      </c>
      <c r="BI316" s="145">
        <f>IF(N316="nulová",J316,0)</f>
        <v>0</v>
      </c>
      <c r="BJ316" s="16" t="s">
        <v>82</v>
      </c>
      <c r="BK316" s="145">
        <f>ROUND(I316*H316,2)</f>
        <v>29682.5</v>
      </c>
      <c r="BL316" s="16" t="s">
        <v>228</v>
      </c>
      <c r="BM316" s="144" t="s">
        <v>506</v>
      </c>
    </row>
    <row r="317" spans="2:65" s="12" customFormat="1" ht="11.25">
      <c r="B317" s="146"/>
      <c r="D317" s="147" t="s">
        <v>154</v>
      </c>
      <c r="E317" s="148" t="s">
        <v>1</v>
      </c>
      <c r="F317" s="149" t="s">
        <v>494</v>
      </c>
      <c r="H317" s="150">
        <v>95.75</v>
      </c>
      <c r="I317" s="151"/>
      <c r="L317" s="146"/>
      <c r="M317" s="152"/>
      <c r="T317" s="153"/>
      <c r="AT317" s="148" t="s">
        <v>154</v>
      </c>
      <c r="AU317" s="148" t="s">
        <v>84</v>
      </c>
      <c r="AV317" s="12" t="s">
        <v>84</v>
      </c>
      <c r="AW317" s="12" t="s">
        <v>30</v>
      </c>
      <c r="AX317" s="12" t="s">
        <v>82</v>
      </c>
      <c r="AY317" s="148" t="s">
        <v>138</v>
      </c>
    </row>
    <row r="318" spans="2:65" s="1" customFormat="1" ht="14.45" customHeight="1">
      <c r="B318" s="31"/>
      <c r="C318" s="132" t="s">
        <v>507</v>
      </c>
      <c r="D318" s="132" t="s">
        <v>141</v>
      </c>
      <c r="E318" s="133" t="s">
        <v>508</v>
      </c>
      <c r="F318" s="134" t="s">
        <v>509</v>
      </c>
      <c r="G318" s="135" t="s">
        <v>152</v>
      </c>
      <c r="H318" s="136">
        <v>93.18</v>
      </c>
      <c r="I318" s="137">
        <v>75</v>
      </c>
      <c r="J318" s="138">
        <f>ROUND(I318*H318,2)</f>
        <v>6988.5</v>
      </c>
      <c r="K318" s="139"/>
      <c r="L318" s="31"/>
      <c r="M318" s="140" t="s">
        <v>1</v>
      </c>
      <c r="N318" s="141" t="s">
        <v>39</v>
      </c>
      <c r="P318" s="142">
        <f>O318*H318</f>
        <v>0</v>
      </c>
      <c r="Q318" s="142">
        <v>0</v>
      </c>
      <c r="R318" s="142">
        <f>Q318*H318</f>
        <v>0</v>
      </c>
      <c r="S318" s="142">
        <v>2.5000000000000001E-3</v>
      </c>
      <c r="T318" s="143">
        <f>S318*H318</f>
        <v>0.23295000000000002</v>
      </c>
      <c r="AR318" s="144" t="s">
        <v>228</v>
      </c>
      <c r="AT318" s="144" t="s">
        <v>141</v>
      </c>
      <c r="AU318" s="144" t="s">
        <v>84</v>
      </c>
      <c r="AY318" s="16" t="s">
        <v>138</v>
      </c>
      <c r="BE318" s="145">
        <f>IF(N318="základní",J318,0)</f>
        <v>6988.5</v>
      </c>
      <c r="BF318" s="145">
        <f>IF(N318="snížená",J318,0)</f>
        <v>0</v>
      </c>
      <c r="BG318" s="145">
        <f>IF(N318="zákl. přenesená",J318,0)</f>
        <v>0</v>
      </c>
      <c r="BH318" s="145">
        <f>IF(N318="sníž. přenesená",J318,0)</f>
        <v>0</v>
      </c>
      <c r="BI318" s="145">
        <f>IF(N318="nulová",J318,0)</f>
        <v>0</v>
      </c>
      <c r="BJ318" s="16" t="s">
        <v>82</v>
      </c>
      <c r="BK318" s="145">
        <f>ROUND(I318*H318,2)</f>
        <v>6988.5</v>
      </c>
      <c r="BL318" s="16" t="s">
        <v>228</v>
      </c>
      <c r="BM318" s="144" t="s">
        <v>510</v>
      </c>
    </row>
    <row r="319" spans="2:65" s="12" customFormat="1" ht="11.25">
      <c r="B319" s="146"/>
      <c r="D319" s="147" t="s">
        <v>154</v>
      </c>
      <c r="E319" s="148" t="s">
        <v>1</v>
      </c>
      <c r="F319" s="149" t="s">
        <v>392</v>
      </c>
      <c r="H319" s="150">
        <v>9.1199999999999992</v>
      </c>
      <c r="I319" s="151"/>
      <c r="L319" s="146"/>
      <c r="M319" s="152"/>
      <c r="T319" s="153"/>
      <c r="AT319" s="148" t="s">
        <v>154</v>
      </c>
      <c r="AU319" s="148" t="s">
        <v>84</v>
      </c>
      <c r="AV319" s="12" t="s">
        <v>84</v>
      </c>
      <c r="AW319" s="12" t="s">
        <v>30</v>
      </c>
      <c r="AX319" s="12" t="s">
        <v>74</v>
      </c>
      <c r="AY319" s="148" t="s">
        <v>138</v>
      </c>
    </row>
    <row r="320" spans="2:65" s="12" customFormat="1" ht="11.25">
      <c r="B320" s="146"/>
      <c r="D320" s="147" t="s">
        <v>154</v>
      </c>
      <c r="E320" s="148" t="s">
        <v>1</v>
      </c>
      <c r="F320" s="149" t="s">
        <v>511</v>
      </c>
      <c r="H320" s="150">
        <v>35.32</v>
      </c>
      <c r="I320" s="151"/>
      <c r="L320" s="146"/>
      <c r="M320" s="152"/>
      <c r="T320" s="153"/>
      <c r="AT320" s="148" t="s">
        <v>154</v>
      </c>
      <c r="AU320" s="148" t="s">
        <v>84</v>
      </c>
      <c r="AV320" s="12" t="s">
        <v>84</v>
      </c>
      <c r="AW320" s="12" t="s">
        <v>30</v>
      </c>
      <c r="AX320" s="12" t="s">
        <v>74</v>
      </c>
      <c r="AY320" s="148" t="s">
        <v>138</v>
      </c>
    </row>
    <row r="321" spans="2:65" s="12" customFormat="1" ht="11.25">
      <c r="B321" s="146"/>
      <c r="D321" s="147" t="s">
        <v>154</v>
      </c>
      <c r="E321" s="148" t="s">
        <v>1</v>
      </c>
      <c r="F321" s="149" t="s">
        <v>512</v>
      </c>
      <c r="H321" s="150">
        <v>48.74</v>
      </c>
      <c r="I321" s="151"/>
      <c r="L321" s="146"/>
      <c r="M321" s="152"/>
      <c r="T321" s="153"/>
      <c r="AT321" s="148" t="s">
        <v>154</v>
      </c>
      <c r="AU321" s="148" t="s">
        <v>84</v>
      </c>
      <c r="AV321" s="12" t="s">
        <v>84</v>
      </c>
      <c r="AW321" s="12" t="s">
        <v>30</v>
      </c>
      <c r="AX321" s="12" t="s">
        <v>74</v>
      </c>
      <c r="AY321" s="148" t="s">
        <v>138</v>
      </c>
    </row>
    <row r="322" spans="2:65" s="13" customFormat="1" ht="11.25">
      <c r="B322" s="154"/>
      <c r="D322" s="147" t="s">
        <v>154</v>
      </c>
      <c r="E322" s="155" t="s">
        <v>1</v>
      </c>
      <c r="F322" s="156" t="s">
        <v>162</v>
      </c>
      <c r="H322" s="157">
        <v>93.18</v>
      </c>
      <c r="I322" s="158"/>
      <c r="L322" s="154"/>
      <c r="M322" s="159"/>
      <c r="T322" s="160"/>
      <c r="AT322" s="155" t="s">
        <v>154</v>
      </c>
      <c r="AU322" s="155" t="s">
        <v>84</v>
      </c>
      <c r="AV322" s="13" t="s">
        <v>145</v>
      </c>
      <c r="AW322" s="13" t="s">
        <v>30</v>
      </c>
      <c r="AX322" s="13" t="s">
        <v>82</v>
      </c>
      <c r="AY322" s="155" t="s">
        <v>138</v>
      </c>
    </row>
    <row r="323" spans="2:65" s="1" customFormat="1" ht="14.45" customHeight="1">
      <c r="B323" s="31"/>
      <c r="C323" s="132" t="s">
        <v>513</v>
      </c>
      <c r="D323" s="132" t="s">
        <v>141</v>
      </c>
      <c r="E323" s="133" t="s">
        <v>514</v>
      </c>
      <c r="F323" s="134" t="s">
        <v>515</v>
      </c>
      <c r="G323" s="135" t="s">
        <v>152</v>
      </c>
      <c r="H323" s="136">
        <v>35.32</v>
      </c>
      <c r="I323" s="137">
        <v>185</v>
      </c>
      <c r="J323" s="138">
        <f>ROUND(I323*H323,2)</f>
        <v>6534.2</v>
      </c>
      <c r="K323" s="139"/>
      <c r="L323" s="31"/>
      <c r="M323" s="140" t="s">
        <v>1</v>
      </c>
      <c r="N323" s="141" t="s">
        <v>39</v>
      </c>
      <c r="P323" s="142">
        <f>O323*H323</f>
        <v>0</v>
      </c>
      <c r="Q323" s="142">
        <v>5.0000000000000001E-4</v>
      </c>
      <c r="R323" s="142">
        <f>Q323*H323</f>
        <v>1.7660000000000002E-2</v>
      </c>
      <c r="S323" s="142">
        <v>0</v>
      </c>
      <c r="T323" s="143">
        <f>S323*H323</f>
        <v>0</v>
      </c>
      <c r="AR323" s="144" t="s">
        <v>228</v>
      </c>
      <c r="AT323" s="144" t="s">
        <v>141</v>
      </c>
      <c r="AU323" s="144" t="s">
        <v>84</v>
      </c>
      <c r="AY323" s="16" t="s">
        <v>138</v>
      </c>
      <c r="BE323" s="145">
        <f>IF(N323="základní",J323,0)</f>
        <v>6534.2</v>
      </c>
      <c r="BF323" s="145">
        <f>IF(N323="snížená",J323,0)</f>
        <v>0</v>
      </c>
      <c r="BG323" s="145">
        <f>IF(N323="zákl. přenesená",J323,0)</f>
        <v>0</v>
      </c>
      <c r="BH323" s="145">
        <f>IF(N323="sníž. přenesená",J323,0)</f>
        <v>0</v>
      </c>
      <c r="BI323" s="145">
        <f>IF(N323="nulová",J323,0)</f>
        <v>0</v>
      </c>
      <c r="BJ323" s="16" t="s">
        <v>82</v>
      </c>
      <c r="BK323" s="145">
        <f>ROUND(I323*H323,2)</f>
        <v>6534.2</v>
      </c>
      <c r="BL323" s="16" t="s">
        <v>228</v>
      </c>
      <c r="BM323" s="144" t="s">
        <v>516</v>
      </c>
    </row>
    <row r="324" spans="2:65" s="12" customFormat="1" ht="11.25">
      <c r="B324" s="146"/>
      <c r="D324" s="147" t="s">
        <v>154</v>
      </c>
      <c r="E324" s="148" t="s">
        <v>1</v>
      </c>
      <c r="F324" s="149" t="s">
        <v>493</v>
      </c>
      <c r="H324" s="150">
        <v>35.32</v>
      </c>
      <c r="I324" s="151"/>
      <c r="L324" s="146"/>
      <c r="M324" s="152"/>
      <c r="T324" s="153"/>
      <c r="AT324" s="148" t="s">
        <v>154</v>
      </c>
      <c r="AU324" s="148" t="s">
        <v>84</v>
      </c>
      <c r="AV324" s="12" t="s">
        <v>84</v>
      </c>
      <c r="AW324" s="12" t="s">
        <v>30</v>
      </c>
      <c r="AX324" s="12" t="s">
        <v>82</v>
      </c>
      <c r="AY324" s="148" t="s">
        <v>138</v>
      </c>
    </row>
    <row r="325" spans="2:65" s="1" customFormat="1" ht="14.45" customHeight="1">
      <c r="B325" s="31"/>
      <c r="C325" s="167" t="s">
        <v>517</v>
      </c>
      <c r="D325" s="167" t="s">
        <v>360</v>
      </c>
      <c r="E325" s="168" t="s">
        <v>518</v>
      </c>
      <c r="F325" s="169" t="s">
        <v>519</v>
      </c>
      <c r="G325" s="170" t="s">
        <v>152</v>
      </c>
      <c r="H325" s="171">
        <v>38.851999999999997</v>
      </c>
      <c r="I325" s="172">
        <v>392</v>
      </c>
      <c r="J325" s="173">
        <f>ROUND(I325*H325,2)</f>
        <v>15229.98</v>
      </c>
      <c r="K325" s="174"/>
      <c r="L325" s="175"/>
      <c r="M325" s="176" t="s">
        <v>1</v>
      </c>
      <c r="N325" s="177" t="s">
        <v>39</v>
      </c>
      <c r="P325" s="142">
        <f>O325*H325</f>
        <v>0</v>
      </c>
      <c r="Q325" s="142">
        <v>1.15E-3</v>
      </c>
      <c r="R325" s="142">
        <f>Q325*H325</f>
        <v>4.4679799999999999E-2</v>
      </c>
      <c r="S325" s="142">
        <v>0</v>
      </c>
      <c r="T325" s="143">
        <f>S325*H325</f>
        <v>0</v>
      </c>
      <c r="AR325" s="144" t="s">
        <v>313</v>
      </c>
      <c r="AT325" s="144" t="s">
        <v>360</v>
      </c>
      <c r="AU325" s="144" t="s">
        <v>84</v>
      </c>
      <c r="AY325" s="16" t="s">
        <v>138</v>
      </c>
      <c r="BE325" s="145">
        <f>IF(N325="základní",J325,0)</f>
        <v>15229.98</v>
      </c>
      <c r="BF325" s="145">
        <f>IF(N325="snížená",J325,0)</f>
        <v>0</v>
      </c>
      <c r="BG325" s="145">
        <f>IF(N325="zákl. přenesená",J325,0)</f>
        <v>0</v>
      </c>
      <c r="BH325" s="145">
        <f>IF(N325="sníž. přenesená",J325,0)</f>
        <v>0</v>
      </c>
      <c r="BI325" s="145">
        <f>IF(N325="nulová",J325,0)</f>
        <v>0</v>
      </c>
      <c r="BJ325" s="16" t="s">
        <v>82</v>
      </c>
      <c r="BK325" s="145">
        <f>ROUND(I325*H325,2)</f>
        <v>15229.98</v>
      </c>
      <c r="BL325" s="16" t="s">
        <v>228</v>
      </c>
      <c r="BM325" s="144" t="s">
        <v>520</v>
      </c>
    </row>
    <row r="326" spans="2:65" s="12" customFormat="1" ht="11.25">
      <c r="B326" s="146"/>
      <c r="D326" s="147" t="s">
        <v>154</v>
      </c>
      <c r="E326" s="148" t="s">
        <v>1</v>
      </c>
      <c r="F326" s="149" t="s">
        <v>521</v>
      </c>
      <c r="H326" s="150">
        <v>35.32</v>
      </c>
      <c r="I326" s="151"/>
      <c r="L326" s="146"/>
      <c r="M326" s="152"/>
      <c r="T326" s="153"/>
      <c r="AT326" s="148" t="s">
        <v>154</v>
      </c>
      <c r="AU326" s="148" t="s">
        <v>84</v>
      </c>
      <c r="AV326" s="12" t="s">
        <v>84</v>
      </c>
      <c r="AW326" s="12" t="s">
        <v>30</v>
      </c>
      <c r="AX326" s="12" t="s">
        <v>82</v>
      </c>
      <c r="AY326" s="148" t="s">
        <v>138</v>
      </c>
    </row>
    <row r="327" spans="2:65" s="12" customFormat="1" ht="11.25">
      <c r="B327" s="146"/>
      <c r="D327" s="147" t="s">
        <v>154</v>
      </c>
      <c r="F327" s="149" t="s">
        <v>522</v>
      </c>
      <c r="H327" s="150">
        <v>38.851999999999997</v>
      </c>
      <c r="I327" s="151"/>
      <c r="L327" s="146"/>
      <c r="M327" s="152"/>
      <c r="T327" s="153"/>
      <c r="AT327" s="148" t="s">
        <v>154</v>
      </c>
      <c r="AU327" s="148" t="s">
        <v>84</v>
      </c>
      <c r="AV327" s="12" t="s">
        <v>84</v>
      </c>
      <c r="AW327" s="12" t="s">
        <v>4</v>
      </c>
      <c r="AX327" s="12" t="s">
        <v>82</v>
      </c>
      <c r="AY327" s="148" t="s">
        <v>138</v>
      </c>
    </row>
    <row r="328" spans="2:65" s="1" customFormat="1" ht="14.45" customHeight="1">
      <c r="B328" s="31"/>
      <c r="C328" s="132" t="s">
        <v>523</v>
      </c>
      <c r="D328" s="132" t="s">
        <v>141</v>
      </c>
      <c r="E328" s="133" t="s">
        <v>524</v>
      </c>
      <c r="F328" s="134" t="s">
        <v>525</v>
      </c>
      <c r="G328" s="135" t="s">
        <v>152</v>
      </c>
      <c r="H328" s="136">
        <v>107.67</v>
      </c>
      <c r="I328" s="137">
        <v>245</v>
      </c>
      <c r="J328" s="138">
        <f>ROUND(I328*H328,2)</f>
        <v>26379.15</v>
      </c>
      <c r="K328" s="139"/>
      <c r="L328" s="31"/>
      <c r="M328" s="140" t="s">
        <v>1</v>
      </c>
      <c r="N328" s="141" t="s">
        <v>39</v>
      </c>
      <c r="P328" s="142">
        <f>O328*H328</f>
        <v>0</v>
      </c>
      <c r="Q328" s="142">
        <v>2.9999999999999997E-4</v>
      </c>
      <c r="R328" s="142">
        <f>Q328*H328</f>
        <v>3.2300999999999996E-2</v>
      </c>
      <c r="S328" s="142">
        <v>0</v>
      </c>
      <c r="T328" s="143">
        <f>S328*H328</f>
        <v>0</v>
      </c>
      <c r="AR328" s="144" t="s">
        <v>228</v>
      </c>
      <c r="AT328" s="144" t="s">
        <v>141</v>
      </c>
      <c r="AU328" s="144" t="s">
        <v>84</v>
      </c>
      <c r="AY328" s="16" t="s">
        <v>138</v>
      </c>
      <c r="BE328" s="145">
        <f>IF(N328="základní",J328,0)</f>
        <v>26379.15</v>
      </c>
      <c r="BF328" s="145">
        <f>IF(N328="snížená",J328,0)</f>
        <v>0</v>
      </c>
      <c r="BG328" s="145">
        <f>IF(N328="zákl. přenesená",J328,0)</f>
        <v>0</v>
      </c>
      <c r="BH328" s="145">
        <f>IF(N328="sníž. přenesená",J328,0)</f>
        <v>0</v>
      </c>
      <c r="BI328" s="145">
        <f>IF(N328="nulová",J328,0)</f>
        <v>0</v>
      </c>
      <c r="BJ328" s="16" t="s">
        <v>82</v>
      </c>
      <c r="BK328" s="145">
        <f>ROUND(I328*H328,2)</f>
        <v>26379.15</v>
      </c>
      <c r="BL328" s="16" t="s">
        <v>228</v>
      </c>
      <c r="BM328" s="144" t="s">
        <v>526</v>
      </c>
    </row>
    <row r="329" spans="2:65" s="12" customFormat="1" ht="11.25">
      <c r="B329" s="146"/>
      <c r="D329" s="147" t="s">
        <v>154</v>
      </c>
      <c r="E329" s="148" t="s">
        <v>1</v>
      </c>
      <c r="F329" s="149" t="s">
        <v>232</v>
      </c>
      <c r="H329" s="150">
        <v>11.92</v>
      </c>
      <c r="I329" s="151"/>
      <c r="L329" s="146"/>
      <c r="M329" s="152"/>
      <c r="T329" s="153"/>
      <c r="AT329" s="148" t="s">
        <v>154</v>
      </c>
      <c r="AU329" s="148" t="s">
        <v>84</v>
      </c>
      <c r="AV329" s="12" t="s">
        <v>84</v>
      </c>
      <c r="AW329" s="12" t="s">
        <v>30</v>
      </c>
      <c r="AX329" s="12" t="s">
        <v>74</v>
      </c>
      <c r="AY329" s="148" t="s">
        <v>138</v>
      </c>
    </row>
    <row r="330" spans="2:65" s="12" customFormat="1" ht="11.25">
      <c r="B330" s="146"/>
      <c r="D330" s="147" t="s">
        <v>154</v>
      </c>
      <c r="E330" s="148" t="s">
        <v>1</v>
      </c>
      <c r="F330" s="149" t="s">
        <v>494</v>
      </c>
      <c r="H330" s="150">
        <v>95.75</v>
      </c>
      <c r="I330" s="151"/>
      <c r="L330" s="146"/>
      <c r="M330" s="152"/>
      <c r="T330" s="153"/>
      <c r="AT330" s="148" t="s">
        <v>154</v>
      </c>
      <c r="AU330" s="148" t="s">
        <v>84</v>
      </c>
      <c r="AV330" s="12" t="s">
        <v>84</v>
      </c>
      <c r="AW330" s="12" t="s">
        <v>30</v>
      </c>
      <c r="AX330" s="12" t="s">
        <v>74</v>
      </c>
      <c r="AY330" s="148" t="s">
        <v>138</v>
      </c>
    </row>
    <row r="331" spans="2:65" s="13" customFormat="1" ht="11.25">
      <c r="B331" s="154"/>
      <c r="D331" s="147" t="s">
        <v>154</v>
      </c>
      <c r="E331" s="155" t="s">
        <v>1</v>
      </c>
      <c r="F331" s="156" t="s">
        <v>162</v>
      </c>
      <c r="H331" s="157">
        <v>107.67</v>
      </c>
      <c r="I331" s="158"/>
      <c r="L331" s="154"/>
      <c r="M331" s="159"/>
      <c r="T331" s="160"/>
      <c r="AT331" s="155" t="s">
        <v>154</v>
      </c>
      <c r="AU331" s="155" t="s">
        <v>84</v>
      </c>
      <c r="AV331" s="13" t="s">
        <v>145</v>
      </c>
      <c r="AW331" s="13" t="s">
        <v>30</v>
      </c>
      <c r="AX331" s="13" t="s">
        <v>82</v>
      </c>
      <c r="AY331" s="155" t="s">
        <v>138</v>
      </c>
    </row>
    <row r="332" spans="2:65" s="1" customFormat="1" ht="14.45" customHeight="1">
      <c r="B332" s="31"/>
      <c r="C332" s="167" t="s">
        <v>527</v>
      </c>
      <c r="D332" s="167" t="s">
        <v>360</v>
      </c>
      <c r="E332" s="168" t="s">
        <v>528</v>
      </c>
      <c r="F332" s="169" t="s">
        <v>529</v>
      </c>
      <c r="G332" s="170" t="s">
        <v>152</v>
      </c>
      <c r="H332" s="171">
        <v>118.437</v>
      </c>
      <c r="I332" s="172">
        <v>465</v>
      </c>
      <c r="J332" s="173">
        <f>ROUND(I332*H332,2)</f>
        <v>55073.21</v>
      </c>
      <c r="K332" s="174"/>
      <c r="L332" s="175"/>
      <c r="M332" s="176" t="s">
        <v>1</v>
      </c>
      <c r="N332" s="177" t="s">
        <v>39</v>
      </c>
      <c r="P332" s="142">
        <f>O332*H332</f>
        <v>0</v>
      </c>
      <c r="Q332" s="142">
        <v>3.6800000000000001E-3</v>
      </c>
      <c r="R332" s="142">
        <f>Q332*H332</f>
        <v>0.43584815999999998</v>
      </c>
      <c r="S332" s="142">
        <v>0</v>
      </c>
      <c r="T332" s="143">
        <f>S332*H332</f>
        <v>0</v>
      </c>
      <c r="AR332" s="144" t="s">
        <v>313</v>
      </c>
      <c r="AT332" s="144" t="s">
        <v>360</v>
      </c>
      <c r="AU332" s="144" t="s">
        <v>84</v>
      </c>
      <c r="AY332" s="16" t="s">
        <v>138</v>
      </c>
      <c r="BE332" s="145">
        <f>IF(N332="základní",J332,0)</f>
        <v>55073.21</v>
      </c>
      <c r="BF332" s="145">
        <f>IF(N332="snížená",J332,0)</f>
        <v>0</v>
      </c>
      <c r="BG332" s="145">
        <f>IF(N332="zákl. přenesená",J332,0)</f>
        <v>0</v>
      </c>
      <c r="BH332" s="145">
        <f>IF(N332="sníž. přenesená",J332,0)</f>
        <v>0</v>
      </c>
      <c r="BI332" s="145">
        <f>IF(N332="nulová",J332,0)</f>
        <v>0</v>
      </c>
      <c r="BJ332" s="16" t="s">
        <v>82</v>
      </c>
      <c r="BK332" s="145">
        <f>ROUND(I332*H332,2)</f>
        <v>55073.21</v>
      </c>
      <c r="BL332" s="16" t="s">
        <v>228</v>
      </c>
      <c r="BM332" s="144" t="s">
        <v>530</v>
      </c>
    </row>
    <row r="333" spans="2:65" s="12" customFormat="1" ht="11.25">
      <c r="B333" s="146"/>
      <c r="D333" s="147" t="s">
        <v>154</v>
      </c>
      <c r="E333" s="148" t="s">
        <v>1</v>
      </c>
      <c r="F333" s="149" t="s">
        <v>531</v>
      </c>
      <c r="H333" s="150">
        <v>107.67</v>
      </c>
      <c r="I333" s="151"/>
      <c r="L333" s="146"/>
      <c r="M333" s="152"/>
      <c r="T333" s="153"/>
      <c r="AT333" s="148" t="s">
        <v>154</v>
      </c>
      <c r="AU333" s="148" t="s">
        <v>84</v>
      </c>
      <c r="AV333" s="12" t="s">
        <v>84</v>
      </c>
      <c r="AW333" s="12" t="s">
        <v>30</v>
      </c>
      <c r="AX333" s="12" t="s">
        <v>82</v>
      </c>
      <c r="AY333" s="148" t="s">
        <v>138</v>
      </c>
    </row>
    <row r="334" spans="2:65" s="12" customFormat="1" ht="11.25">
      <c r="B334" s="146"/>
      <c r="D334" s="147" t="s">
        <v>154</v>
      </c>
      <c r="F334" s="149" t="s">
        <v>532</v>
      </c>
      <c r="H334" s="150">
        <v>118.437</v>
      </c>
      <c r="I334" s="151"/>
      <c r="L334" s="146"/>
      <c r="M334" s="152"/>
      <c r="T334" s="153"/>
      <c r="AT334" s="148" t="s">
        <v>154</v>
      </c>
      <c r="AU334" s="148" t="s">
        <v>84</v>
      </c>
      <c r="AV334" s="12" t="s">
        <v>84</v>
      </c>
      <c r="AW334" s="12" t="s">
        <v>4</v>
      </c>
      <c r="AX334" s="12" t="s">
        <v>82</v>
      </c>
      <c r="AY334" s="148" t="s">
        <v>138</v>
      </c>
    </row>
    <row r="335" spans="2:65" s="1" customFormat="1" ht="14.45" customHeight="1">
      <c r="B335" s="31"/>
      <c r="C335" s="132" t="s">
        <v>533</v>
      </c>
      <c r="D335" s="132" t="s">
        <v>141</v>
      </c>
      <c r="E335" s="133" t="s">
        <v>534</v>
      </c>
      <c r="F335" s="134" t="s">
        <v>535</v>
      </c>
      <c r="G335" s="135" t="s">
        <v>171</v>
      </c>
      <c r="H335" s="136">
        <v>31.5</v>
      </c>
      <c r="I335" s="137">
        <v>45</v>
      </c>
      <c r="J335" s="138">
        <f>ROUND(I335*H335,2)</f>
        <v>1417.5</v>
      </c>
      <c r="K335" s="139"/>
      <c r="L335" s="31"/>
      <c r="M335" s="140" t="s">
        <v>1</v>
      </c>
      <c r="N335" s="141" t="s">
        <v>39</v>
      </c>
      <c r="P335" s="142">
        <f>O335*H335</f>
        <v>0</v>
      </c>
      <c r="Q335" s="142">
        <v>1.0000000000000001E-5</v>
      </c>
      <c r="R335" s="142">
        <f>Q335*H335</f>
        <v>3.1500000000000001E-4</v>
      </c>
      <c r="S335" s="142">
        <v>0</v>
      </c>
      <c r="T335" s="143">
        <f>S335*H335</f>
        <v>0</v>
      </c>
      <c r="AR335" s="144" t="s">
        <v>228</v>
      </c>
      <c r="AT335" s="144" t="s">
        <v>141</v>
      </c>
      <c r="AU335" s="144" t="s">
        <v>84</v>
      </c>
      <c r="AY335" s="16" t="s">
        <v>138</v>
      </c>
      <c r="BE335" s="145">
        <f>IF(N335="základní",J335,0)</f>
        <v>1417.5</v>
      </c>
      <c r="BF335" s="145">
        <f>IF(N335="snížená",J335,0)</f>
        <v>0</v>
      </c>
      <c r="BG335" s="145">
        <f>IF(N335="zákl. přenesená",J335,0)</f>
        <v>0</v>
      </c>
      <c r="BH335" s="145">
        <f>IF(N335="sníž. přenesená",J335,0)</f>
        <v>0</v>
      </c>
      <c r="BI335" s="145">
        <f>IF(N335="nulová",J335,0)</f>
        <v>0</v>
      </c>
      <c r="BJ335" s="16" t="s">
        <v>82</v>
      </c>
      <c r="BK335" s="145">
        <f>ROUND(I335*H335,2)</f>
        <v>1417.5</v>
      </c>
      <c r="BL335" s="16" t="s">
        <v>228</v>
      </c>
      <c r="BM335" s="144" t="s">
        <v>536</v>
      </c>
    </row>
    <row r="336" spans="2:65" s="12" customFormat="1" ht="11.25">
      <c r="B336" s="146"/>
      <c r="D336" s="147" t="s">
        <v>154</v>
      </c>
      <c r="E336" s="148" t="s">
        <v>1</v>
      </c>
      <c r="F336" s="149" t="s">
        <v>537</v>
      </c>
      <c r="H336" s="150">
        <v>31.5</v>
      </c>
      <c r="I336" s="151"/>
      <c r="L336" s="146"/>
      <c r="M336" s="152"/>
      <c r="T336" s="153"/>
      <c r="AT336" s="148" t="s">
        <v>154</v>
      </c>
      <c r="AU336" s="148" t="s">
        <v>84</v>
      </c>
      <c r="AV336" s="12" t="s">
        <v>84</v>
      </c>
      <c r="AW336" s="12" t="s">
        <v>30</v>
      </c>
      <c r="AX336" s="12" t="s">
        <v>82</v>
      </c>
      <c r="AY336" s="148" t="s">
        <v>138</v>
      </c>
    </row>
    <row r="337" spans="2:65" s="1" customFormat="1" ht="14.45" customHeight="1">
      <c r="B337" s="31"/>
      <c r="C337" s="167" t="s">
        <v>538</v>
      </c>
      <c r="D337" s="167" t="s">
        <v>360</v>
      </c>
      <c r="E337" s="168" t="s">
        <v>539</v>
      </c>
      <c r="F337" s="169" t="s">
        <v>540</v>
      </c>
      <c r="G337" s="170" t="s">
        <v>171</v>
      </c>
      <c r="H337" s="171">
        <v>32.130000000000003</v>
      </c>
      <c r="I337" s="172">
        <v>85</v>
      </c>
      <c r="J337" s="173">
        <f>ROUND(I337*H337,2)</f>
        <v>2731.05</v>
      </c>
      <c r="K337" s="174"/>
      <c r="L337" s="175"/>
      <c r="M337" s="176" t="s">
        <v>1</v>
      </c>
      <c r="N337" s="177" t="s">
        <v>39</v>
      </c>
      <c r="P337" s="142">
        <f>O337*H337</f>
        <v>0</v>
      </c>
      <c r="Q337" s="142">
        <v>0</v>
      </c>
      <c r="R337" s="142">
        <f>Q337*H337</f>
        <v>0</v>
      </c>
      <c r="S337" s="142">
        <v>0</v>
      </c>
      <c r="T337" s="143">
        <f>S337*H337</f>
        <v>0</v>
      </c>
      <c r="AR337" s="144" t="s">
        <v>313</v>
      </c>
      <c r="AT337" s="144" t="s">
        <v>360</v>
      </c>
      <c r="AU337" s="144" t="s">
        <v>84</v>
      </c>
      <c r="AY337" s="16" t="s">
        <v>138</v>
      </c>
      <c r="BE337" s="145">
        <f>IF(N337="základní",J337,0)</f>
        <v>2731.05</v>
      </c>
      <c r="BF337" s="145">
        <f>IF(N337="snížená",J337,0)</f>
        <v>0</v>
      </c>
      <c r="BG337" s="145">
        <f>IF(N337="zákl. přenesená",J337,0)</f>
        <v>0</v>
      </c>
      <c r="BH337" s="145">
        <f>IF(N337="sníž. přenesená",J337,0)</f>
        <v>0</v>
      </c>
      <c r="BI337" s="145">
        <f>IF(N337="nulová",J337,0)</f>
        <v>0</v>
      </c>
      <c r="BJ337" s="16" t="s">
        <v>82</v>
      </c>
      <c r="BK337" s="145">
        <f>ROUND(I337*H337,2)</f>
        <v>2731.05</v>
      </c>
      <c r="BL337" s="16" t="s">
        <v>228</v>
      </c>
      <c r="BM337" s="144" t="s">
        <v>541</v>
      </c>
    </row>
    <row r="338" spans="2:65" s="12" customFormat="1" ht="11.25">
      <c r="B338" s="146"/>
      <c r="D338" s="147" t="s">
        <v>154</v>
      </c>
      <c r="F338" s="149" t="s">
        <v>542</v>
      </c>
      <c r="H338" s="150">
        <v>32.130000000000003</v>
      </c>
      <c r="I338" s="151"/>
      <c r="L338" s="146"/>
      <c r="M338" s="152"/>
      <c r="T338" s="153"/>
      <c r="AT338" s="148" t="s">
        <v>154</v>
      </c>
      <c r="AU338" s="148" t="s">
        <v>84</v>
      </c>
      <c r="AV338" s="12" t="s">
        <v>84</v>
      </c>
      <c r="AW338" s="12" t="s">
        <v>4</v>
      </c>
      <c r="AX338" s="12" t="s">
        <v>82</v>
      </c>
      <c r="AY338" s="148" t="s">
        <v>138</v>
      </c>
    </row>
    <row r="339" spans="2:65" s="1" customFormat="1" ht="14.45" customHeight="1">
      <c r="B339" s="31"/>
      <c r="C339" s="132" t="s">
        <v>543</v>
      </c>
      <c r="D339" s="132" t="s">
        <v>141</v>
      </c>
      <c r="E339" s="133" t="s">
        <v>544</v>
      </c>
      <c r="F339" s="134" t="s">
        <v>545</v>
      </c>
      <c r="G339" s="135" t="s">
        <v>171</v>
      </c>
      <c r="H339" s="136">
        <v>118.04</v>
      </c>
      <c r="I339" s="137">
        <v>75</v>
      </c>
      <c r="J339" s="138">
        <f>ROUND(I339*H339,2)</f>
        <v>8853</v>
      </c>
      <c r="K339" s="139"/>
      <c r="L339" s="31"/>
      <c r="M339" s="140" t="s">
        <v>1</v>
      </c>
      <c r="N339" s="141" t="s">
        <v>39</v>
      </c>
      <c r="P339" s="142">
        <f>O339*H339</f>
        <v>0</v>
      </c>
      <c r="Q339" s="142">
        <v>1.0000000000000001E-5</v>
      </c>
      <c r="R339" s="142">
        <f>Q339*H339</f>
        <v>1.1804000000000001E-3</v>
      </c>
      <c r="S339" s="142">
        <v>0</v>
      </c>
      <c r="T339" s="143">
        <f>S339*H339</f>
        <v>0</v>
      </c>
      <c r="AR339" s="144" t="s">
        <v>228</v>
      </c>
      <c r="AT339" s="144" t="s">
        <v>141</v>
      </c>
      <c r="AU339" s="144" t="s">
        <v>84</v>
      </c>
      <c r="AY339" s="16" t="s">
        <v>138</v>
      </c>
      <c r="BE339" s="145">
        <f>IF(N339="základní",J339,0)</f>
        <v>8853</v>
      </c>
      <c r="BF339" s="145">
        <f>IF(N339="snížená",J339,0)</f>
        <v>0</v>
      </c>
      <c r="BG339" s="145">
        <f>IF(N339="zákl. přenesená",J339,0)</f>
        <v>0</v>
      </c>
      <c r="BH339" s="145">
        <f>IF(N339="sníž. přenesená",J339,0)</f>
        <v>0</v>
      </c>
      <c r="BI339" s="145">
        <f>IF(N339="nulová",J339,0)</f>
        <v>0</v>
      </c>
      <c r="BJ339" s="16" t="s">
        <v>82</v>
      </c>
      <c r="BK339" s="145">
        <f>ROUND(I339*H339,2)</f>
        <v>8853</v>
      </c>
      <c r="BL339" s="16" t="s">
        <v>228</v>
      </c>
      <c r="BM339" s="144" t="s">
        <v>546</v>
      </c>
    </row>
    <row r="340" spans="2:65" s="12" customFormat="1" ht="11.25">
      <c r="B340" s="146"/>
      <c r="D340" s="147" t="s">
        <v>154</v>
      </c>
      <c r="E340" s="148" t="s">
        <v>1</v>
      </c>
      <c r="F340" s="149" t="s">
        <v>547</v>
      </c>
      <c r="H340" s="150">
        <v>118.04</v>
      </c>
      <c r="I340" s="151"/>
      <c r="L340" s="146"/>
      <c r="M340" s="152"/>
      <c r="T340" s="153"/>
      <c r="AT340" s="148" t="s">
        <v>154</v>
      </c>
      <c r="AU340" s="148" t="s">
        <v>84</v>
      </c>
      <c r="AV340" s="12" t="s">
        <v>84</v>
      </c>
      <c r="AW340" s="12" t="s">
        <v>30</v>
      </c>
      <c r="AX340" s="12" t="s">
        <v>82</v>
      </c>
      <c r="AY340" s="148" t="s">
        <v>138</v>
      </c>
    </row>
    <row r="341" spans="2:65" s="1" customFormat="1" ht="14.45" customHeight="1">
      <c r="B341" s="31"/>
      <c r="C341" s="167" t="s">
        <v>548</v>
      </c>
      <c r="D341" s="167" t="s">
        <v>360</v>
      </c>
      <c r="E341" s="168" t="s">
        <v>549</v>
      </c>
      <c r="F341" s="169" t="s">
        <v>550</v>
      </c>
      <c r="G341" s="170" t="s">
        <v>171</v>
      </c>
      <c r="H341" s="171">
        <v>120.401</v>
      </c>
      <c r="I341" s="172">
        <v>65</v>
      </c>
      <c r="J341" s="173">
        <f>ROUND(I341*H341,2)</f>
        <v>7826.07</v>
      </c>
      <c r="K341" s="174"/>
      <c r="L341" s="175"/>
      <c r="M341" s="176" t="s">
        <v>1</v>
      </c>
      <c r="N341" s="177" t="s">
        <v>39</v>
      </c>
      <c r="P341" s="142">
        <f>O341*H341</f>
        <v>0</v>
      </c>
      <c r="Q341" s="142">
        <v>2.9999999999999997E-4</v>
      </c>
      <c r="R341" s="142">
        <f>Q341*H341</f>
        <v>3.6120299999999994E-2</v>
      </c>
      <c r="S341" s="142">
        <v>0</v>
      </c>
      <c r="T341" s="143">
        <f>S341*H341</f>
        <v>0</v>
      </c>
      <c r="AR341" s="144" t="s">
        <v>313</v>
      </c>
      <c r="AT341" s="144" t="s">
        <v>360</v>
      </c>
      <c r="AU341" s="144" t="s">
        <v>84</v>
      </c>
      <c r="AY341" s="16" t="s">
        <v>138</v>
      </c>
      <c r="BE341" s="145">
        <f>IF(N341="základní",J341,0)</f>
        <v>7826.07</v>
      </c>
      <c r="BF341" s="145">
        <f>IF(N341="snížená",J341,0)</f>
        <v>0</v>
      </c>
      <c r="BG341" s="145">
        <f>IF(N341="zákl. přenesená",J341,0)</f>
        <v>0</v>
      </c>
      <c r="BH341" s="145">
        <f>IF(N341="sníž. přenesená",J341,0)</f>
        <v>0</v>
      </c>
      <c r="BI341" s="145">
        <f>IF(N341="nulová",J341,0)</f>
        <v>0</v>
      </c>
      <c r="BJ341" s="16" t="s">
        <v>82</v>
      </c>
      <c r="BK341" s="145">
        <f>ROUND(I341*H341,2)</f>
        <v>7826.07</v>
      </c>
      <c r="BL341" s="16" t="s">
        <v>228</v>
      </c>
      <c r="BM341" s="144" t="s">
        <v>551</v>
      </c>
    </row>
    <row r="342" spans="2:65" s="12" customFormat="1" ht="11.25">
      <c r="B342" s="146"/>
      <c r="D342" s="147" t="s">
        <v>154</v>
      </c>
      <c r="F342" s="149" t="s">
        <v>552</v>
      </c>
      <c r="H342" s="150">
        <v>120.401</v>
      </c>
      <c r="I342" s="151"/>
      <c r="L342" s="146"/>
      <c r="M342" s="152"/>
      <c r="T342" s="153"/>
      <c r="AT342" s="148" t="s">
        <v>154</v>
      </c>
      <c r="AU342" s="148" t="s">
        <v>84</v>
      </c>
      <c r="AV342" s="12" t="s">
        <v>84</v>
      </c>
      <c r="AW342" s="12" t="s">
        <v>4</v>
      </c>
      <c r="AX342" s="12" t="s">
        <v>82</v>
      </c>
      <c r="AY342" s="148" t="s">
        <v>138</v>
      </c>
    </row>
    <row r="343" spans="2:65" s="1" customFormat="1" ht="14.45" customHeight="1">
      <c r="B343" s="31"/>
      <c r="C343" s="132" t="s">
        <v>553</v>
      </c>
      <c r="D343" s="132" t="s">
        <v>141</v>
      </c>
      <c r="E343" s="133" t="s">
        <v>554</v>
      </c>
      <c r="F343" s="134" t="s">
        <v>555</v>
      </c>
      <c r="G343" s="135" t="s">
        <v>384</v>
      </c>
      <c r="H343" s="178">
        <v>1</v>
      </c>
      <c r="I343" s="137">
        <v>5430</v>
      </c>
      <c r="J343" s="138">
        <f>ROUND(I343*H343,2)</f>
        <v>5430</v>
      </c>
      <c r="K343" s="139"/>
      <c r="L343" s="31"/>
      <c r="M343" s="140" t="s">
        <v>1</v>
      </c>
      <c r="N343" s="141" t="s">
        <v>39</v>
      </c>
      <c r="P343" s="142">
        <f>O343*H343</f>
        <v>0</v>
      </c>
      <c r="Q343" s="142">
        <v>0</v>
      </c>
      <c r="R343" s="142">
        <f>Q343*H343</f>
        <v>0</v>
      </c>
      <c r="S343" s="142">
        <v>0</v>
      </c>
      <c r="T343" s="143">
        <f>S343*H343</f>
        <v>0</v>
      </c>
      <c r="AR343" s="144" t="s">
        <v>228</v>
      </c>
      <c r="AT343" s="144" t="s">
        <v>141</v>
      </c>
      <c r="AU343" s="144" t="s">
        <v>84</v>
      </c>
      <c r="AY343" s="16" t="s">
        <v>138</v>
      </c>
      <c r="BE343" s="145">
        <f>IF(N343="základní",J343,0)</f>
        <v>5430</v>
      </c>
      <c r="BF343" s="145">
        <f>IF(N343="snížená",J343,0)</f>
        <v>0</v>
      </c>
      <c r="BG343" s="145">
        <f>IF(N343="zákl. přenesená",J343,0)</f>
        <v>0</v>
      </c>
      <c r="BH343" s="145">
        <f>IF(N343="sníž. přenesená",J343,0)</f>
        <v>0</v>
      </c>
      <c r="BI343" s="145">
        <f>IF(N343="nulová",J343,0)</f>
        <v>0</v>
      </c>
      <c r="BJ343" s="16" t="s">
        <v>82</v>
      </c>
      <c r="BK343" s="145">
        <f>ROUND(I343*H343,2)</f>
        <v>5430</v>
      </c>
      <c r="BL343" s="16" t="s">
        <v>228</v>
      </c>
      <c r="BM343" s="144" t="s">
        <v>556</v>
      </c>
    </row>
    <row r="344" spans="2:65" s="11" customFormat="1" ht="22.9" customHeight="1">
      <c r="B344" s="120"/>
      <c r="D344" s="121" t="s">
        <v>73</v>
      </c>
      <c r="E344" s="130" t="s">
        <v>557</v>
      </c>
      <c r="F344" s="130" t="s">
        <v>558</v>
      </c>
      <c r="I344" s="123"/>
      <c r="J344" s="131">
        <f>BK344</f>
        <v>460621.1</v>
      </c>
      <c r="L344" s="120"/>
      <c r="M344" s="125"/>
      <c r="P344" s="126">
        <f>SUM(P345:P364)</f>
        <v>0</v>
      </c>
      <c r="R344" s="126">
        <f>SUM(R345:R364)</f>
        <v>6.9411313800000007</v>
      </c>
      <c r="T344" s="127">
        <f>SUM(T345:T364)</f>
        <v>0</v>
      </c>
      <c r="AR344" s="121" t="s">
        <v>84</v>
      </c>
      <c r="AT344" s="128" t="s">
        <v>73</v>
      </c>
      <c r="AU344" s="128" t="s">
        <v>82</v>
      </c>
      <c r="AY344" s="121" t="s">
        <v>138</v>
      </c>
      <c r="BK344" s="129">
        <f>SUM(BK345:BK364)</f>
        <v>460621.1</v>
      </c>
    </row>
    <row r="345" spans="2:65" s="1" customFormat="1" ht="14.45" customHeight="1">
      <c r="B345" s="31"/>
      <c r="C345" s="132" t="s">
        <v>559</v>
      </c>
      <c r="D345" s="132" t="s">
        <v>141</v>
      </c>
      <c r="E345" s="133" t="s">
        <v>560</v>
      </c>
      <c r="F345" s="134" t="s">
        <v>561</v>
      </c>
      <c r="G345" s="135" t="s">
        <v>152</v>
      </c>
      <c r="H345" s="136">
        <v>269.51600000000002</v>
      </c>
      <c r="I345" s="137">
        <v>43</v>
      </c>
      <c r="J345" s="138">
        <f>ROUND(I345*H345,2)</f>
        <v>11589.19</v>
      </c>
      <c r="K345" s="139"/>
      <c r="L345" s="31"/>
      <c r="M345" s="140" t="s">
        <v>1</v>
      </c>
      <c r="N345" s="141" t="s">
        <v>39</v>
      </c>
      <c r="P345" s="142">
        <f>O345*H345</f>
        <v>0</v>
      </c>
      <c r="Q345" s="142">
        <v>2.9999999999999997E-4</v>
      </c>
      <c r="R345" s="142">
        <f>Q345*H345</f>
        <v>8.0854800000000004E-2</v>
      </c>
      <c r="S345" s="142">
        <v>0</v>
      </c>
      <c r="T345" s="143">
        <f>S345*H345</f>
        <v>0</v>
      </c>
      <c r="AR345" s="144" t="s">
        <v>228</v>
      </c>
      <c r="AT345" s="144" t="s">
        <v>141</v>
      </c>
      <c r="AU345" s="144" t="s">
        <v>84</v>
      </c>
      <c r="AY345" s="16" t="s">
        <v>138</v>
      </c>
      <c r="BE345" s="145">
        <f>IF(N345="základní",J345,0)</f>
        <v>11589.19</v>
      </c>
      <c r="BF345" s="145">
        <f>IF(N345="snížená",J345,0)</f>
        <v>0</v>
      </c>
      <c r="BG345" s="145">
        <f>IF(N345="zákl. přenesená",J345,0)</f>
        <v>0</v>
      </c>
      <c r="BH345" s="145">
        <f>IF(N345="sníž. přenesená",J345,0)</f>
        <v>0</v>
      </c>
      <c r="BI345" s="145">
        <f>IF(N345="nulová",J345,0)</f>
        <v>0</v>
      </c>
      <c r="BJ345" s="16" t="s">
        <v>82</v>
      </c>
      <c r="BK345" s="145">
        <f>ROUND(I345*H345,2)</f>
        <v>11589.19</v>
      </c>
      <c r="BL345" s="16" t="s">
        <v>228</v>
      </c>
      <c r="BM345" s="144" t="s">
        <v>562</v>
      </c>
    </row>
    <row r="346" spans="2:65" s="1" customFormat="1" ht="14.45" customHeight="1">
      <c r="B346" s="31"/>
      <c r="C346" s="132" t="s">
        <v>563</v>
      </c>
      <c r="D346" s="132" t="s">
        <v>141</v>
      </c>
      <c r="E346" s="133" t="s">
        <v>564</v>
      </c>
      <c r="F346" s="134" t="s">
        <v>565</v>
      </c>
      <c r="G346" s="135" t="s">
        <v>152</v>
      </c>
      <c r="H346" s="136">
        <v>67.379000000000005</v>
      </c>
      <c r="I346" s="137">
        <v>364</v>
      </c>
      <c r="J346" s="138">
        <f>ROUND(I346*H346,2)</f>
        <v>24525.96</v>
      </c>
      <c r="K346" s="139"/>
      <c r="L346" s="31"/>
      <c r="M346" s="140" t="s">
        <v>1</v>
      </c>
      <c r="N346" s="141" t="s">
        <v>39</v>
      </c>
      <c r="P346" s="142">
        <f>O346*H346</f>
        <v>0</v>
      </c>
      <c r="Q346" s="142">
        <v>1.5E-3</v>
      </c>
      <c r="R346" s="142">
        <f>Q346*H346</f>
        <v>0.10106850000000001</v>
      </c>
      <c r="S346" s="142">
        <v>0</v>
      </c>
      <c r="T346" s="143">
        <f>S346*H346</f>
        <v>0</v>
      </c>
      <c r="AR346" s="144" t="s">
        <v>228</v>
      </c>
      <c r="AT346" s="144" t="s">
        <v>141</v>
      </c>
      <c r="AU346" s="144" t="s">
        <v>84</v>
      </c>
      <c r="AY346" s="16" t="s">
        <v>138</v>
      </c>
      <c r="BE346" s="145">
        <f>IF(N346="základní",J346,0)</f>
        <v>24525.96</v>
      </c>
      <c r="BF346" s="145">
        <f>IF(N346="snížená",J346,0)</f>
        <v>0</v>
      </c>
      <c r="BG346" s="145">
        <f>IF(N346="zákl. přenesená",J346,0)</f>
        <v>0</v>
      </c>
      <c r="BH346" s="145">
        <f>IF(N346="sníž. přenesená",J346,0)</f>
        <v>0</v>
      </c>
      <c r="BI346" s="145">
        <f>IF(N346="nulová",J346,0)</f>
        <v>0</v>
      </c>
      <c r="BJ346" s="16" t="s">
        <v>82</v>
      </c>
      <c r="BK346" s="145">
        <f>ROUND(I346*H346,2)</f>
        <v>24525.96</v>
      </c>
      <c r="BL346" s="16" t="s">
        <v>228</v>
      </c>
      <c r="BM346" s="144" t="s">
        <v>566</v>
      </c>
    </row>
    <row r="347" spans="2:65" s="12" customFormat="1" ht="11.25">
      <c r="B347" s="146"/>
      <c r="D347" s="147" t="s">
        <v>154</v>
      </c>
      <c r="E347" s="148" t="s">
        <v>1</v>
      </c>
      <c r="F347" s="149" t="s">
        <v>567</v>
      </c>
      <c r="H347" s="150">
        <v>67.379000000000005</v>
      </c>
      <c r="I347" s="151"/>
      <c r="L347" s="146"/>
      <c r="M347" s="152"/>
      <c r="T347" s="153"/>
      <c r="AT347" s="148" t="s">
        <v>154</v>
      </c>
      <c r="AU347" s="148" t="s">
        <v>84</v>
      </c>
      <c r="AV347" s="12" t="s">
        <v>84</v>
      </c>
      <c r="AW347" s="12" t="s">
        <v>30</v>
      </c>
      <c r="AX347" s="12" t="s">
        <v>82</v>
      </c>
      <c r="AY347" s="148" t="s">
        <v>138</v>
      </c>
    </row>
    <row r="348" spans="2:65" s="1" customFormat="1" ht="19.899999999999999" customHeight="1">
      <c r="B348" s="31"/>
      <c r="C348" s="132" t="s">
        <v>568</v>
      </c>
      <c r="D348" s="132" t="s">
        <v>141</v>
      </c>
      <c r="E348" s="133" t="s">
        <v>569</v>
      </c>
      <c r="F348" s="134" t="s">
        <v>570</v>
      </c>
      <c r="G348" s="135" t="s">
        <v>152</v>
      </c>
      <c r="H348" s="136">
        <v>269.51600000000002</v>
      </c>
      <c r="I348" s="137">
        <v>728</v>
      </c>
      <c r="J348" s="138">
        <f>ROUND(I348*H348,2)</f>
        <v>196207.65</v>
      </c>
      <c r="K348" s="139"/>
      <c r="L348" s="31"/>
      <c r="M348" s="140" t="s">
        <v>1</v>
      </c>
      <c r="N348" s="141" t="s">
        <v>39</v>
      </c>
      <c r="P348" s="142">
        <f>O348*H348</f>
        <v>0</v>
      </c>
      <c r="Q348" s="142">
        <v>5.3E-3</v>
      </c>
      <c r="R348" s="142">
        <f>Q348*H348</f>
        <v>1.4284348</v>
      </c>
      <c r="S348" s="142">
        <v>0</v>
      </c>
      <c r="T348" s="143">
        <f>S348*H348</f>
        <v>0</v>
      </c>
      <c r="AR348" s="144" t="s">
        <v>228</v>
      </c>
      <c r="AT348" s="144" t="s">
        <v>141</v>
      </c>
      <c r="AU348" s="144" t="s">
        <v>84</v>
      </c>
      <c r="AY348" s="16" t="s">
        <v>138</v>
      </c>
      <c r="BE348" s="145">
        <f>IF(N348="základní",J348,0)</f>
        <v>196207.65</v>
      </c>
      <c r="BF348" s="145">
        <f>IF(N348="snížená",J348,0)</f>
        <v>0</v>
      </c>
      <c r="BG348" s="145">
        <f>IF(N348="zákl. přenesená",J348,0)</f>
        <v>0</v>
      </c>
      <c r="BH348" s="145">
        <f>IF(N348="sníž. přenesená",J348,0)</f>
        <v>0</v>
      </c>
      <c r="BI348" s="145">
        <f>IF(N348="nulová",J348,0)</f>
        <v>0</v>
      </c>
      <c r="BJ348" s="16" t="s">
        <v>82</v>
      </c>
      <c r="BK348" s="145">
        <f>ROUND(I348*H348,2)</f>
        <v>196207.65</v>
      </c>
      <c r="BL348" s="16" t="s">
        <v>228</v>
      </c>
      <c r="BM348" s="144" t="s">
        <v>571</v>
      </c>
    </row>
    <row r="349" spans="2:65" s="14" customFormat="1" ht="11.25">
      <c r="B349" s="161"/>
      <c r="D349" s="147" t="s">
        <v>154</v>
      </c>
      <c r="E349" s="162" t="s">
        <v>1</v>
      </c>
      <c r="F349" s="163" t="s">
        <v>572</v>
      </c>
      <c r="H349" s="162" t="s">
        <v>1</v>
      </c>
      <c r="I349" s="164"/>
      <c r="L349" s="161"/>
      <c r="M349" s="165"/>
      <c r="T349" s="166"/>
      <c r="AT349" s="162" t="s">
        <v>154</v>
      </c>
      <c r="AU349" s="162" t="s">
        <v>84</v>
      </c>
      <c r="AV349" s="14" t="s">
        <v>82</v>
      </c>
      <c r="AW349" s="14" t="s">
        <v>30</v>
      </c>
      <c r="AX349" s="14" t="s">
        <v>74</v>
      </c>
      <c r="AY349" s="162" t="s">
        <v>138</v>
      </c>
    </row>
    <row r="350" spans="2:65" s="12" customFormat="1" ht="11.25">
      <c r="B350" s="146"/>
      <c r="D350" s="147" t="s">
        <v>154</v>
      </c>
      <c r="E350" s="148" t="s">
        <v>1</v>
      </c>
      <c r="F350" s="149" t="s">
        <v>573</v>
      </c>
      <c r="H350" s="150">
        <v>274.88</v>
      </c>
      <c r="I350" s="151"/>
      <c r="L350" s="146"/>
      <c r="M350" s="152"/>
      <c r="T350" s="153"/>
      <c r="AT350" s="148" t="s">
        <v>154</v>
      </c>
      <c r="AU350" s="148" t="s">
        <v>84</v>
      </c>
      <c r="AV350" s="12" t="s">
        <v>84</v>
      </c>
      <c r="AW350" s="12" t="s">
        <v>30</v>
      </c>
      <c r="AX350" s="12" t="s">
        <v>74</v>
      </c>
      <c r="AY350" s="148" t="s">
        <v>138</v>
      </c>
    </row>
    <row r="351" spans="2:65" s="12" customFormat="1" ht="11.25">
      <c r="B351" s="146"/>
      <c r="D351" s="147" t="s">
        <v>154</v>
      </c>
      <c r="E351" s="148" t="s">
        <v>1</v>
      </c>
      <c r="F351" s="149" t="s">
        <v>574</v>
      </c>
      <c r="H351" s="150">
        <v>1.04</v>
      </c>
      <c r="I351" s="151"/>
      <c r="L351" s="146"/>
      <c r="M351" s="152"/>
      <c r="T351" s="153"/>
      <c r="AT351" s="148" t="s">
        <v>154</v>
      </c>
      <c r="AU351" s="148" t="s">
        <v>84</v>
      </c>
      <c r="AV351" s="12" t="s">
        <v>84</v>
      </c>
      <c r="AW351" s="12" t="s">
        <v>30</v>
      </c>
      <c r="AX351" s="12" t="s">
        <v>74</v>
      </c>
      <c r="AY351" s="148" t="s">
        <v>138</v>
      </c>
    </row>
    <row r="352" spans="2:65" s="12" customFormat="1" ht="11.25">
      <c r="B352" s="146"/>
      <c r="D352" s="147" t="s">
        <v>154</v>
      </c>
      <c r="E352" s="148" t="s">
        <v>1</v>
      </c>
      <c r="F352" s="149" t="s">
        <v>575</v>
      </c>
      <c r="H352" s="150">
        <v>21.995999999999999</v>
      </c>
      <c r="I352" s="151"/>
      <c r="L352" s="146"/>
      <c r="M352" s="152"/>
      <c r="T352" s="153"/>
      <c r="AT352" s="148" t="s">
        <v>154</v>
      </c>
      <c r="AU352" s="148" t="s">
        <v>84</v>
      </c>
      <c r="AV352" s="12" t="s">
        <v>84</v>
      </c>
      <c r="AW352" s="12" t="s">
        <v>30</v>
      </c>
      <c r="AX352" s="12" t="s">
        <v>74</v>
      </c>
      <c r="AY352" s="148" t="s">
        <v>138</v>
      </c>
    </row>
    <row r="353" spans="2:65" s="12" customFormat="1" ht="11.25">
      <c r="B353" s="146"/>
      <c r="D353" s="147" t="s">
        <v>154</v>
      </c>
      <c r="E353" s="148" t="s">
        <v>1</v>
      </c>
      <c r="F353" s="149" t="s">
        <v>576</v>
      </c>
      <c r="H353" s="150">
        <v>-14.4</v>
      </c>
      <c r="I353" s="151"/>
      <c r="L353" s="146"/>
      <c r="M353" s="152"/>
      <c r="T353" s="153"/>
      <c r="AT353" s="148" t="s">
        <v>154</v>
      </c>
      <c r="AU353" s="148" t="s">
        <v>84</v>
      </c>
      <c r="AV353" s="12" t="s">
        <v>84</v>
      </c>
      <c r="AW353" s="12" t="s">
        <v>30</v>
      </c>
      <c r="AX353" s="12" t="s">
        <v>74</v>
      </c>
      <c r="AY353" s="148" t="s">
        <v>138</v>
      </c>
    </row>
    <row r="354" spans="2:65" s="12" customFormat="1" ht="11.25">
      <c r="B354" s="146"/>
      <c r="D354" s="147" t="s">
        <v>154</v>
      </c>
      <c r="E354" s="148" t="s">
        <v>1</v>
      </c>
      <c r="F354" s="149" t="s">
        <v>577</v>
      </c>
      <c r="H354" s="150">
        <v>-14</v>
      </c>
      <c r="I354" s="151"/>
      <c r="L354" s="146"/>
      <c r="M354" s="152"/>
      <c r="T354" s="153"/>
      <c r="AT354" s="148" t="s">
        <v>154</v>
      </c>
      <c r="AU354" s="148" t="s">
        <v>84</v>
      </c>
      <c r="AV354" s="12" t="s">
        <v>84</v>
      </c>
      <c r="AW354" s="12" t="s">
        <v>30</v>
      </c>
      <c r="AX354" s="12" t="s">
        <v>74</v>
      </c>
      <c r="AY354" s="148" t="s">
        <v>138</v>
      </c>
    </row>
    <row r="355" spans="2:65" s="13" customFormat="1" ht="11.25">
      <c r="B355" s="154"/>
      <c r="D355" s="147" t="s">
        <v>154</v>
      </c>
      <c r="E355" s="155" t="s">
        <v>1</v>
      </c>
      <c r="F355" s="156" t="s">
        <v>162</v>
      </c>
      <c r="H355" s="157">
        <v>269.51600000000002</v>
      </c>
      <c r="I355" s="158"/>
      <c r="L355" s="154"/>
      <c r="M355" s="159"/>
      <c r="T355" s="160"/>
      <c r="AT355" s="155" t="s">
        <v>154</v>
      </c>
      <c r="AU355" s="155" t="s">
        <v>84</v>
      </c>
      <c r="AV355" s="13" t="s">
        <v>145</v>
      </c>
      <c r="AW355" s="13" t="s">
        <v>30</v>
      </c>
      <c r="AX355" s="13" t="s">
        <v>82</v>
      </c>
      <c r="AY355" s="155" t="s">
        <v>138</v>
      </c>
    </row>
    <row r="356" spans="2:65" s="1" customFormat="1" ht="14.45" customHeight="1">
      <c r="B356" s="31"/>
      <c r="C356" s="167" t="s">
        <v>578</v>
      </c>
      <c r="D356" s="167" t="s">
        <v>360</v>
      </c>
      <c r="E356" s="168" t="s">
        <v>579</v>
      </c>
      <c r="F356" s="169" t="s">
        <v>580</v>
      </c>
      <c r="G356" s="170" t="s">
        <v>152</v>
      </c>
      <c r="H356" s="171">
        <v>296.46800000000002</v>
      </c>
      <c r="I356" s="172">
        <v>600</v>
      </c>
      <c r="J356" s="173">
        <f>ROUND(I356*H356,2)</f>
        <v>177880.8</v>
      </c>
      <c r="K356" s="174"/>
      <c r="L356" s="175"/>
      <c r="M356" s="176" t="s">
        <v>1</v>
      </c>
      <c r="N356" s="177" t="s">
        <v>39</v>
      </c>
      <c r="P356" s="142">
        <f>O356*H356</f>
        <v>0</v>
      </c>
      <c r="Q356" s="142">
        <v>1.771E-2</v>
      </c>
      <c r="R356" s="142">
        <f>Q356*H356</f>
        <v>5.2504482800000005</v>
      </c>
      <c r="S356" s="142">
        <v>0</v>
      </c>
      <c r="T356" s="143">
        <f>S356*H356</f>
        <v>0</v>
      </c>
      <c r="AR356" s="144" t="s">
        <v>313</v>
      </c>
      <c r="AT356" s="144" t="s">
        <v>360</v>
      </c>
      <c r="AU356" s="144" t="s">
        <v>84</v>
      </c>
      <c r="AY356" s="16" t="s">
        <v>138</v>
      </c>
      <c r="BE356" s="145">
        <f>IF(N356="základní",J356,0)</f>
        <v>177880.8</v>
      </c>
      <c r="BF356" s="145">
        <f>IF(N356="snížená",J356,0)</f>
        <v>0</v>
      </c>
      <c r="BG356" s="145">
        <f>IF(N356="zákl. přenesená",J356,0)</f>
        <v>0</v>
      </c>
      <c r="BH356" s="145">
        <f>IF(N356="sníž. přenesená",J356,0)</f>
        <v>0</v>
      </c>
      <c r="BI356" s="145">
        <f>IF(N356="nulová",J356,0)</f>
        <v>0</v>
      </c>
      <c r="BJ356" s="16" t="s">
        <v>82</v>
      </c>
      <c r="BK356" s="145">
        <f>ROUND(I356*H356,2)</f>
        <v>177880.8</v>
      </c>
      <c r="BL356" s="16" t="s">
        <v>228</v>
      </c>
      <c r="BM356" s="144" t="s">
        <v>581</v>
      </c>
    </row>
    <row r="357" spans="2:65" s="12" customFormat="1" ht="11.25">
      <c r="B357" s="146"/>
      <c r="D357" s="147" t="s">
        <v>154</v>
      </c>
      <c r="F357" s="149" t="s">
        <v>582</v>
      </c>
      <c r="H357" s="150">
        <v>296.46800000000002</v>
      </c>
      <c r="I357" s="151"/>
      <c r="L357" s="146"/>
      <c r="M357" s="152"/>
      <c r="T357" s="153"/>
      <c r="AT357" s="148" t="s">
        <v>154</v>
      </c>
      <c r="AU357" s="148" t="s">
        <v>84</v>
      </c>
      <c r="AV357" s="12" t="s">
        <v>84</v>
      </c>
      <c r="AW357" s="12" t="s">
        <v>4</v>
      </c>
      <c r="AX357" s="12" t="s">
        <v>82</v>
      </c>
      <c r="AY357" s="148" t="s">
        <v>138</v>
      </c>
    </row>
    <row r="358" spans="2:65" s="1" customFormat="1" ht="14.45" customHeight="1">
      <c r="B358" s="31"/>
      <c r="C358" s="132" t="s">
        <v>583</v>
      </c>
      <c r="D358" s="132" t="s">
        <v>141</v>
      </c>
      <c r="E358" s="133" t="s">
        <v>584</v>
      </c>
      <c r="F358" s="134" t="s">
        <v>585</v>
      </c>
      <c r="G358" s="135" t="s">
        <v>171</v>
      </c>
      <c r="H358" s="136">
        <v>135</v>
      </c>
      <c r="I358" s="137">
        <v>161</v>
      </c>
      <c r="J358" s="138">
        <f>ROUND(I358*H358,2)</f>
        <v>21735</v>
      </c>
      <c r="K358" s="139"/>
      <c r="L358" s="31"/>
      <c r="M358" s="140" t="s">
        <v>1</v>
      </c>
      <c r="N358" s="141" t="s">
        <v>39</v>
      </c>
      <c r="P358" s="142">
        <f>O358*H358</f>
        <v>0</v>
      </c>
      <c r="Q358" s="142">
        <v>1.8000000000000001E-4</v>
      </c>
      <c r="R358" s="142">
        <f>Q358*H358</f>
        <v>2.4300000000000002E-2</v>
      </c>
      <c r="S358" s="142">
        <v>0</v>
      </c>
      <c r="T358" s="143">
        <f>S358*H358</f>
        <v>0</v>
      </c>
      <c r="AR358" s="144" t="s">
        <v>228</v>
      </c>
      <c r="AT358" s="144" t="s">
        <v>141</v>
      </c>
      <c r="AU358" s="144" t="s">
        <v>84</v>
      </c>
      <c r="AY358" s="16" t="s">
        <v>138</v>
      </c>
      <c r="BE358" s="145">
        <f>IF(N358="základní",J358,0)</f>
        <v>21735</v>
      </c>
      <c r="BF358" s="145">
        <f>IF(N358="snížená",J358,0)</f>
        <v>0</v>
      </c>
      <c r="BG358" s="145">
        <f>IF(N358="zákl. přenesená",J358,0)</f>
        <v>0</v>
      </c>
      <c r="BH358" s="145">
        <f>IF(N358="sníž. přenesená",J358,0)</f>
        <v>0</v>
      </c>
      <c r="BI358" s="145">
        <f>IF(N358="nulová",J358,0)</f>
        <v>0</v>
      </c>
      <c r="BJ358" s="16" t="s">
        <v>82</v>
      </c>
      <c r="BK358" s="145">
        <f>ROUND(I358*H358,2)</f>
        <v>21735</v>
      </c>
      <c r="BL358" s="16" t="s">
        <v>228</v>
      </c>
      <c r="BM358" s="144" t="s">
        <v>586</v>
      </c>
    </row>
    <row r="359" spans="2:65" s="12" customFormat="1" ht="11.25">
      <c r="B359" s="146"/>
      <c r="D359" s="147" t="s">
        <v>154</v>
      </c>
      <c r="E359" s="148" t="s">
        <v>1</v>
      </c>
      <c r="F359" s="149" t="s">
        <v>587</v>
      </c>
      <c r="H359" s="150">
        <v>135</v>
      </c>
      <c r="I359" s="151"/>
      <c r="L359" s="146"/>
      <c r="M359" s="152"/>
      <c r="T359" s="153"/>
      <c r="AT359" s="148" t="s">
        <v>154</v>
      </c>
      <c r="AU359" s="148" t="s">
        <v>84</v>
      </c>
      <c r="AV359" s="12" t="s">
        <v>84</v>
      </c>
      <c r="AW359" s="12" t="s">
        <v>30</v>
      </c>
      <c r="AX359" s="12" t="s">
        <v>82</v>
      </c>
      <c r="AY359" s="148" t="s">
        <v>138</v>
      </c>
    </row>
    <row r="360" spans="2:65" s="1" customFormat="1" ht="14.45" customHeight="1">
      <c r="B360" s="31"/>
      <c r="C360" s="167" t="s">
        <v>588</v>
      </c>
      <c r="D360" s="167" t="s">
        <v>360</v>
      </c>
      <c r="E360" s="168" t="s">
        <v>589</v>
      </c>
      <c r="F360" s="169" t="s">
        <v>590</v>
      </c>
      <c r="G360" s="170" t="s">
        <v>171</v>
      </c>
      <c r="H360" s="171">
        <v>141.75</v>
      </c>
      <c r="I360" s="172">
        <v>86</v>
      </c>
      <c r="J360" s="173">
        <f>ROUND(I360*H360,2)</f>
        <v>12190.5</v>
      </c>
      <c r="K360" s="174"/>
      <c r="L360" s="175"/>
      <c r="M360" s="176" t="s">
        <v>1</v>
      </c>
      <c r="N360" s="177" t="s">
        <v>39</v>
      </c>
      <c r="P360" s="142">
        <f>O360*H360</f>
        <v>0</v>
      </c>
      <c r="Q360" s="142">
        <v>2.9999999999999997E-4</v>
      </c>
      <c r="R360" s="142">
        <f>Q360*H360</f>
        <v>4.2524999999999993E-2</v>
      </c>
      <c r="S360" s="142">
        <v>0</v>
      </c>
      <c r="T360" s="143">
        <f>S360*H360</f>
        <v>0</v>
      </c>
      <c r="AR360" s="144" t="s">
        <v>313</v>
      </c>
      <c r="AT360" s="144" t="s">
        <v>360</v>
      </c>
      <c r="AU360" s="144" t="s">
        <v>84</v>
      </c>
      <c r="AY360" s="16" t="s">
        <v>138</v>
      </c>
      <c r="BE360" s="145">
        <f>IF(N360="základní",J360,0)</f>
        <v>12190.5</v>
      </c>
      <c r="BF360" s="145">
        <f>IF(N360="snížená",J360,0)</f>
        <v>0</v>
      </c>
      <c r="BG360" s="145">
        <f>IF(N360="zákl. přenesená",J360,0)</f>
        <v>0</v>
      </c>
      <c r="BH360" s="145">
        <f>IF(N360="sníž. přenesená",J360,0)</f>
        <v>0</v>
      </c>
      <c r="BI360" s="145">
        <f>IF(N360="nulová",J360,0)</f>
        <v>0</v>
      </c>
      <c r="BJ360" s="16" t="s">
        <v>82</v>
      </c>
      <c r="BK360" s="145">
        <f>ROUND(I360*H360,2)</f>
        <v>12190.5</v>
      </c>
      <c r="BL360" s="16" t="s">
        <v>228</v>
      </c>
      <c r="BM360" s="144" t="s">
        <v>591</v>
      </c>
    </row>
    <row r="361" spans="2:65" s="12" customFormat="1" ht="11.25">
      <c r="B361" s="146"/>
      <c r="D361" s="147" t="s">
        <v>154</v>
      </c>
      <c r="F361" s="149" t="s">
        <v>592</v>
      </c>
      <c r="H361" s="150">
        <v>141.75</v>
      </c>
      <c r="I361" s="151"/>
      <c r="L361" s="146"/>
      <c r="M361" s="152"/>
      <c r="T361" s="153"/>
      <c r="AT361" s="148" t="s">
        <v>154</v>
      </c>
      <c r="AU361" s="148" t="s">
        <v>84</v>
      </c>
      <c r="AV361" s="12" t="s">
        <v>84</v>
      </c>
      <c r="AW361" s="12" t="s">
        <v>4</v>
      </c>
      <c r="AX361" s="12" t="s">
        <v>82</v>
      </c>
      <c r="AY361" s="148" t="s">
        <v>138</v>
      </c>
    </row>
    <row r="362" spans="2:65" s="1" customFormat="1" ht="14.45" customHeight="1">
      <c r="B362" s="31"/>
      <c r="C362" s="132" t="s">
        <v>593</v>
      </c>
      <c r="D362" s="132" t="s">
        <v>141</v>
      </c>
      <c r="E362" s="133" t="s">
        <v>594</v>
      </c>
      <c r="F362" s="134" t="s">
        <v>595</v>
      </c>
      <c r="G362" s="135" t="s">
        <v>171</v>
      </c>
      <c r="H362" s="136">
        <v>150</v>
      </c>
      <c r="I362" s="137">
        <v>70</v>
      </c>
      <c r="J362" s="138">
        <f>ROUND(I362*H362,2)</f>
        <v>10500</v>
      </c>
      <c r="K362" s="139"/>
      <c r="L362" s="31"/>
      <c r="M362" s="140" t="s">
        <v>1</v>
      </c>
      <c r="N362" s="141" t="s">
        <v>39</v>
      </c>
      <c r="P362" s="142">
        <f>O362*H362</f>
        <v>0</v>
      </c>
      <c r="Q362" s="142">
        <v>9.0000000000000006E-5</v>
      </c>
      <c r="R362" s="142">
        <f>Q362*H362</f>
        <v>1.3500000000000002E-2</v>
      </c>
      <c r="S362" s="142">
        <v>0</v>
      </c>
      <c r="T362" s="143">
        <f>S362*H362</f>
        <v>0</v>
      </c>
      <c r="AR362" s="144" t="s">
        <v>228</v>
      </c>
      <c r="AT362" s="144" t="s">
        <v>141</v>
      </c>
      <c r="AU362" s="144" t="s">
        <v>84</v>
      </c>
      <c r="AY362" s="16" t="s">
        <v>138</v>
      </c>
      <c r="BE362" s="145">
        <f>IF(N362="základní",J362,0)</f>
        <v>10500</v>
      </c>
      <c r="BF362" s="145">
        <f>IF(N362="snížená",J362,0)</f>
        <v>0</v>
      </c>
      <c r="BG362" s="145">
        <f>IF(N362="zákl. přenesená",J362,0)</f>
        <v>0</v>
      </c>
      <c r="BH362" s="145">
        <f>IF(N362="sníž. přenesená",J362,0)</f>
        <v>0</v>
      </c>
      <c r="BI362" s="145">
        <f>IF(N362="nulová",J362,0)</f>
        <v>0</v>
      </c>
      <c r="BJ362" s="16" t="s">
        <v>82</v>
      </c>
      <c r="BK362" s="145">
        <f>ROUND(I362*H362,2)</f>
        <v>10500</v>
      </c>
      <c r="BL362" s="16" t="s">
        <v>228</v>
      </c>
      <c r="BM362" s="144" t="s">
        <v>596</v>
      </c>
    </row>
    <row r="363" spans="2:65" s="12" customFormat="1" ht="11.25">
      <c r="B363" s="146"/>
      <c r="D363" s="147" t="s">
        <v>154</v>
      </c>
      <c r="E363" s="148" t="s">
        <v>1</v>
      </c>
      <c r="F363" s="149" t="s">
        <v>597</v>
      </c>
      <c r="H363" s="150">
        <v>150</v>
      </c>
      <c r="I363" s="151"/>
      <c r="L363" s="146"/>
      <c r="M363" s="152"/>
      <c r="T363" s="153"/>
      <c r="AT363" s="148" t="s">
        <v>154</v>
      </c>
      <c r="AU363" s="148" t="s">
        <v>84</v>
      </c>
      <c r="AV363" s="12" t="s">
        <v>84</v>
      </c>
      <c r="AW363" s="12" t="s">
        <v>30</v>
      </c>
      <c r="AX363" s="12" t="s">
        <v>82</v>
      </c>
      <c r="AY363" s="148" t="s">
        <v>138</v>
      </c>
    </row>
    <row r="364" spans="2:65" s="1" customFormat="1" ht="14.45" customHeight="1">
      <c r="B364" s="31"/>
      <c r="C364" s="132" t="s">
        <v>598</v>
      </c>
      <c r="D364" s="132" t="s">
        <v>141</v>
      </c>
      <c r="E364" s="133" t="s">
        <v>599</v>
      </c>
      <c r="F364" s="134" t="s">
        <v>600</v>
      </c>
      <c r="G364" s="135" t="s">
        <v>384</v>
      </c>
      <c r="H364" s="178">
        <v>7</v>
      </c>
      <c r="I364" s="137">
        <v>856</v>
      </c>
      <c r="J364" s="138">
        <f>ROUND(I364*H364,2)</f>
        <v>5992</v>
      </c>
      <c r="K364" s="139"/>
      <c r="L364" s="31"/>
      <c r="M364" s="140" t="s">
        <v>1</v>
      </c>
      <c r="N364" s="141" t="s">
        <v>39</v>
      </c>
      <c r="P364" s="142">
        <f>O364*H364</f>
        <v>0</v>
      </c>
      <c r="Q364" s="142">
        <v>0</v>
      </c>
      <c r="R364" s="142">
        <f>Q364*H364</f>
        <v>0</v>
      </c>
      <c r="S364" s="142">
        <v>0</v>
      </c>
      <c r="T364" s="143">
        <f>S364*H364</f>
        <v>0</v>
      </c>
      <c r="AR364" s="144" t="s">
        <v>228</v>
      </c>
      <c r="AT364" s="144" t="s">
        <v>141</v>
      </c>
      <c r="AU364" s="144" t="s">
        <v>84</v>
      </c>
      <c r="AY364" s="16" t="s">
        <v>138</v>
      </c>
      <c r="BE364" s="145">
        <f>IF(N364="základní",J364,0)</f>
        <v>5992</v>
      </c>
      <c r="BF364" s="145">
        <f>IF(N364="snížená",J364,0)</f>
        <v>0</v>
      </c>
      <c r="BG364" s="145">
        <f>IF(N364="zákl. přenesená",J364,0)</f>
        <v>0</v>
      </c>
      <c r="BH364" s="145">
        <f>IF(N364="sníž. přenesená",J364,0)</f>
        <v>0</v>
      </c>
      <c r="BI364" s="145">
        <f>IF(N364="nulová",J364,0)</f>
        <v>0</v>
      </c>
      <c r="BJ364" s="16" t="s">
        <v>82</v>
      </c>
      <c r="BK364" s="145">
        <f>ROUND(I364*H364,2)</f>
        <v>5992</v>
      </c>
      <c r="BL364" s="16" t="s">
        <v>228</v>
      </c>
      <c r="BM364" s="144" t="s">
        <v>601</v>
      </c>
    </row>
    <row r="365" spans="2:65" s="11" customFormat="1" ht="22.9" customHeight="1">
      <c r="B365" s="120"/>
      <c r="D365" s="121" t="s">
        <v>73</v>
      </c>
      <c r="E365" s="130" t="s">
        <v>602</v>
      </c>
      <c r="F365" s="130" t="s">
        <v>603</v>
      </c>
      <c r="I365" s="123"/>
      <c r="J365" s="131">
        <f>BK365</f>
        <v>75097.88</v>
      </c>
      <c r="L365" s="120"/>
      <c r="M365" s="125"/>
      <c r="P365" s="126">
        <f>SUM(P366:P385)</f>
        <v>0</v>
      </c>
      <c r="R365" s="126">
        <f>SUM(R366:R385)</f>
        <v>0.11873880000000001</v>
      </c>
      <c r="T365" s="127">
        <f>SUM(T366:T385)</f>
        <v>0</v>
      </c>
      <c r="AR365" s="121" t="s">
        <v>84</v>
      </c>
      <c r="AT365" s="128" t="s">
        <v>73</v>
      </c>
      <c r="AU365" s="128" t="s">
        <v>82</v>
      </c>
      <c r="AY365" s="121" t="s">
        <v>138</v>
      </c>
      <c r="BK365" s="129">
        <f>SUM(BK366:BK385)</f>
        <v>75097.88</v>
      </c>
    </row>
    <row r="366" spans="2:65" s="1" customFormat="1" ht="14.45" customHeight="1">
      <c r="B366" s="31"/>
      <c r="C366" s="132" t="s">
        <v>604</v>
      </c>
      <c r="D366" s="132" t="s">
        <v>141</v>
      </c>
      <c r="E366" s="133" t="s">
        <v>605</v>
      </c>
      <c r="F366" s="134" t="s">
        <v>606</v>
      </c>
      <c r="G366" s="135" t="s">
        <v>152</v>
      </c>
      <c r="H366" s="136">
        <v>25.82</v>
      </c>
      <c r="I366" s="137">
        <v>44</v>
      </c>
      <c r="J366" s="138">
        <f>ROUND(I366*H366,2)</f>
        <v>1136.08</v>
      </c>
      <c r="K366" s="139"/>
      <c r="L366" s="31"/>
      <c r="M366" s="140" t="s">
        <v>1</v>
      </c>
      <c r="N366" s="141" t="s">
        <v>39</v>
      </c>
      <c r="P366" s="142">
        <f>O366*H366</f>
        <v>0</v>
      </c>
      <c r="Q366" s="142">
        <v>6.9999999999999994E-5</v>
      </c>
      <c r="R366" s="142">
        <f>Q366*H366</f>
        <v>1.8073999999999998E-3</v>
      </c>
      <c r="S366" s="142">
        <v>0</v>
      </c>
      <c r="T366" s="143">
        <f>S366*H366</f>
        <v>0</v>
      </c>
      <c r="AR366" s="144" t="s">
        <v>228</v>
      </c>
      <c r="AT366" s="144" t="s">
        <v>141</v>
      </c>
      <c r="AU366" s="144" t="s">
        <v>84</v>
      </c>
      <c r="AY366" s="16" t="s">
        <v>138</v>
      </c>
      <c r="BE366" s="145">
        <f>IF(N366="základní",J366,0)</f>
        <v>1136.08</v>
      </c>
      <c r="BF366" s="145">
        <f>IF(N366="snížená",J366,0)</f>
        <v>0</v>
      </c>
      <c r="BG366" s="145">
        <f>IF(N366="zákl. přenesená",J366,0)</f>
        <v>0</v>
      </c>
      <c r="BH366" s="145">
        <f>IF(N366="sníž. přenesená",J366,0)</f>
        <v>0</v>
      </c>
      <c r="BI366" s="145">
        <f>IF(N366="nulová",J366,0)</f>
        <v>0</v>
      </c>
      <c r="BJ366" s="16" t="s">
        <v>82</v>
      </c>
      <c r="BK366" s="145">
        <f>ROUND(I366*H366,2)</f>
        <v>1136.08</v>
      </c>
      <c r="BL366" s="16" t="s">
        <v>228</v>
      </c>
      <c r="BM366" s="144" t="s">
        <v>607</v>
      </c>
    </row>
    <row r="367" spans="2:65" s="12" customFormat="1" ht="11.25">
      <c r="B367" s="146"/>
      <c r="D367" s="147" t="s">
        <v>154</v>
      </c>
      <c r="E367" s="148" t="s">
        <v>1</v>
      </c>
      <c r="F367" s="149" t="s">
        <v>608</v>
      </c>
      <c r="H367" s="150">
        <v>16.36</v>
      </c>
      <c r="I367" s="151"/>
      <c r="L367" s="146"/>
      <c r="M367" s="152"/>
      <c r="T367" s="153"/>
      <c r="AT367" s="148" t="s">
        <v>154</v>
      </c>
      <c r="AU367" s="148" t="s">
        <v>84</v>
      </c>
      <c r="AV367" s="12" t="s">
        <v>84</v>
      </c>
      <c r="AW367" s="12" t="s">
        <v>30</v>
      </c>
      <c r="AX367" s="12" t="s">
        <v>74</v>
      </c>
      <c r="AY367" s="148" t="s">
        <v>138</v>
      </c>
    </row>
    <row r="368" spans="2:65" s="12" customFormat="1" ht="11.25">
      <c r="B368" s="146"/>
      <c r="D368" s="147" t="s">
        <v>154</v>
      </c>
      <c r="E368" s="148" t="s">
        <v>1</v>
      </c>
      <c r="F368" s="149" t="s">
        <v>609</v>
      </c>
      <c r="H368" s="150">
        <v>9.4600000000000009</v>
      </c>
      <c r="I368" s="151"/>
      <c r="L368" s="146"/>
      <c r="M368" s="152"/>
      <c r="T368" s="153"/>
      <c r="AT368" s="148" t="s">
        <v>154</v>
      </c>
      <c r="AU368" s="148" t="s">
        <v>84</v>
      </c>
      <c r="AV368" s="12" t="s">
        <v>84</v>
      </c>
      <c r="AW368" s="12" t="s">
        <v>30</v>
      </c>
      <c r="AX368" s="12" t="s">
        <v>74</v>
      </c>
      <c r="AY368" s="148" t="s">
        <v>138</v>
      </c>
    </row>
    <row r="369" spans="2:65" s="13" customFormat="1" ht="11.25">
      <c r="B369" s="154"/>
      <c r="D369" s="147" t="s">
        <v>154</v>
      </c>
      <c r="E369" s="155" t="s">
        <v>1</v>
      </c>
      <c r="F369" s="156" t="s">
        <v>162</v>
      </c>
      <c r="H369" s="157">
        <v>25.82</v>
      </c>
      <c r="I369" s="158"/>
      <c r="L369" s="154"/>
      <c r="M369" s="159"/>
      <c r="T369" s="160"/>
      <c r="AT369" s="155" t="s">
        <v>154</v>
      </c>
      <c r="AU369" s="155" t="s">
        <v>84</v>
      </c>
      <c r="AV369" s="13" t="s">
        <v>145</v>
      </c>
      <c r="AW369" s="13" t="s">
        <v>30</v>
      </c>
      <c r="AX369" s="13" t="s">
        <v>82</v>
      </c>
      <c r="AY369" s="155" t="s">
        <v>138</v>
      </c>
    </row>
    <row r="370" spans="2:65" s="1" customFormat="1" ht="14.45" customHeight="1">
      <c r="B370" s="31"/>
      <c r="C370" s="132" t="s">
        <v>610</v>
      </c>
      <c r="D370" s="132" t="s">
        <v>141</v>
      </c>
      <c r="E370" s="133" t="s">
        <v>611</v>
      </c>
      <c r="F370" s="134" t="s">
        <v>612</v>
      </c>
      <c r="G370" s="135" t="s">
        <v>152</v>
      </c>
      <c r="H370" s="136">
        <v>25.82</v>
      </c>
      <c r="I370" s="137">
        <v>33</v>
      </c>
      <c r="J370" s="138">
        <f>ROUND(I370*H370,2)</f>
        <v>852.06</v>
      </c>
      <c r="K370" s="139"/>
      <c r="L370" s="31"/>
      <c r="M370" s="140" t="s">
        <v>1</v>
      </c>
      <c r="N370" s="141" t="s">
        <v>39</v>
      </c>
      <c r="P370" s="142">
        <f>O370*H370</f>
        <v>0</v>
      </c>
      <c r="Q370" s="142">
        <v>8.0000000000000007E-5</v>
      </c>
      <c r="R370" s="142">
        <f>Q370*H370</f>
        <v>2.0656000000000003E-3</v>
      </c>
      <c r="S370" s="142">
        <v>0</v>
      </c>
      <c r="T370" s="143">
        <f>S370*H370</f>
        <v>0</v>
      </c>
      <c r="AR370" s="144" t="s">
        <v>228</v>
      </c>
      <c r="AT370" s="144" t="s">
        <v>141</v>
      </c>
      <c r="AU370" s="144" t="s">
        <v>84</v>
      </c>
      <c r="AY370" s="16" t="s">
        <v>138</v>
      </c>
      <c r="BE370" s="145">
        <f>IF(N370="základní",J370,0)</f>
        <v>852.06</v>
      </c>
      <c r="BF370" s="145">
        <f>IF(N370="snížená",J370,0)</f>
        <v>0</v>
      </c>
      <c r="BG370" s="145">
        <f>IF(N370="zákl. přenesená",J370,0)</f>
        <v>0</v>
      </c>
      <c r="BH370" s="145">
        <f>IF(N370="sníž. přenesená",J370,0)</f>
        <v>0</v>
      </c>
      <c r="BI370" s="145">
        <f>IF(N370="nulová",J370,0)</f>
        <v>0</v>
      </c>
      <c r="BJ370" s="16" t="s">
        <v>82</v>
      </c>
      <c r="BK370" s="145">
        <f>ROUND(I370*H370,2)</f>
        <v>852.06</v>
      </c>
      <c r="BL370" s="16" t="s">
        <v>228</v>
      </c>
      <c r="BM370" s="144" t="s">
        <v>613</v>
      </c>
    </row>
    <row r="371" spans="2:65" s="1" customFormat="1" ht="14.45" customHeight="1">
      <c r="B371" s="31"/>
      <c r="C371" s="132" t="s">
        <v>614</v>
      </c>
      <c r="D371" s="132" t="s">
        <v>141</v>
      </c>
      <c r="E371" s="133" t="s">
        <v>615</v>
      </c>
      <c r="F371" s="134" t="s">
        <v>616</v>
      </c>
      <c r="G371" s="135" t="s">
        <v>152</v>
      </c>
      <c r="H371" s="136">
        <v>25.82</v>
      </c>
      <c r="I371" s="137">
        <v>308</v>
      </c>
      <c r="J371" s="138">
        <f>ROUND(I371*H371,2)</f>
        <v>7952.56</v>
      </c>
      <c r="K371" s="139"/>
      <c r="L371" s="31"/>
      <c r="M371" s="140" t="s">
        <v>1</v>
      </c>
      <c r="N371" s="141" t="s">
        <v>39</v>
      </c>
      <c r="P371" s="142">
        <f>O371*H371</f>
        <v>0</v>
      </c>
      <c r="Q371" s="142">
        <v>1.3999999999999999E-4</v>
      </c>
      <c r="R371" s="142">
        <f>Q371*H371</f>
        <v>3.6147999999999996E-3</v>
      </c>
      <c r="S371" s="142">
        <v>0</v>
      </c>
      <c r="T371" s="143">
        <f>S371*H371</f>
        <v>0</v>
      </c>
      <c r="AR371" s="144" t="s">
        <v>228</v>
      </c>
      <c r="AT371" s="144" t="s">
        <v>141</v>
      </c>
      <c r="AU371" s="144" t="s">
        <v>84</v>
      </c>
      <c r="AY371" s="16" t="s">
        <v>138</v>
      </c>
      <c r="BE371" s="145">
        <f>IF(N371="základní",J371,0)</f>
        <v>7952.56</v>
      </c>
      <c r="BF371" s="145">
        <f>IF(N371="snížená",J371,0)</f>
        <v>0</v>
      </c>
      <c r="BG371" s="145">
        <f>IF(N371="zákl. přenesená",J371,0)</f>
        <v>0</v>
      </c>
      <c r="BH371" s="145">
        <f>IF(N371="sníž. přenesená",J371,0)</f>
        <v>0</v>
      </c>
      <c r="BI371" s="145">
        <f>IF(N371="nulová",J371,0)</f>
        <v>0</v>
      </c>
      <c r="BJ371" s="16" t="s">
        <v>82</v>
      </c>
      <c r="BK371" s="145">
        <f>ROUND(I371*H371,2)</f>
        <v>7952.56</v>
      </c>
      <c r="BL371" s="16" t="s">
        <v>228</v>
      </c>
      <c r="BM371" s="144" t="s">
        <v>617</v>
      </c>
    </row>
    <row r="372" spans="2:65" s="1" customFormat="1" ht="14.45" customHeight="1">
      <c r="B372" s="31"/>
      <c r="C372" s="132" t="s">
        <v>618</v>
      </c>
      <c r="D372" s="132" t="s">
        <v>141</v>
      </c>
      <c r="E372" s="133" t="s">
        <v>619</v>
      </c>
      <c r="F372" s="134" t="s">
        <v>620</v>
      </c>
      <c r="G372" s="135" t="s">
        <v>152</v>
      </c>
      <c r="H372" s="136">
        <v>51.64</v>
      </c>
      <c r="I372" s="137">
        <v>418</v>
      </c>
      <c r="J372" s="138">
        <f>ROUND(I372*H372,2)</f>
        <v>21585.52</v>
      </c>
      <c r="K372" s="139"/>
      <c r="L372" s="31"/>
      <c r="M372" s="140" t="s">
        <v>1</v>
      </c>
      <c r="N372" s="141" t="s">
        <v>39</v>
      </c>
      <c r="P372" s="142">
        <f>O372*H372</f>
        <v>0</v>
      </c>
      <c r="Q372" s="142">
        <v>1.2E-4</v>
      </c>
      <c r="R372" s="142">
        <f>Q372*H372</f>
        <v>6.1968000000000006E-3</v>
      </c>
      <c r="S372" s="142">
        <v>0</v>
      </c>
      <c r="T372" s="143">
        <f>S372*H372</f>
        <v>0</v>
      </c>
      <c r="AR372" s="144" t="s">
        <v>228</v>
      </c>
      <c r="AT372" s="144" t="s">
        <v>141</v>
      </c>
      <c r="AU372" s="144" t="s">
        <v>84</v>
      </c>
      <c r="AY372" s="16" t="s">
        <v>138</v>
      </c>
      <c r="BE372" s="145">
        <f>IF(N372="základní",J372,0)</f>
        <v>21585.52</v>
      </c>
      <c r="BF372" s="145">
        <f>IF(N372="snížená",J372,0)</f>
        <v>0</v>
      </c>
      <c r="BG372" s="145">
        <f>IF(N372="zákl. přenesená",J372,0)</f>
        <v>0</v>
      </c>
      <c r="BH372" s="145">
        <f>IF(N372="sníž. přenesená",J372,0)</f>
        <v>0</v>
      </c>
      <c r="BI372" s="145">
        <f>IF(N372="nulová",J372,0)</f>
        <v>0</v>
      </c>
      <c r="BJ372" s="16" t="s">
        <v>82</v>
      </c>
      <c r="BK372" s="145">
        <f>ROUND(I372*H372,2)</f>
        <v>21585.52</v>
      </c>
      <c r="BL372" s="16" t="s">
        <v>228</v>
      </c>
      <c r="BM372" s="144" t="s">
        <v>621</v>
      </c>
    </row>
    <row r="373" spans="2:65" s="12" customFormat="1" ht="11.25">
      <c r="B373" s="146"/>
      <c r="D373" s="147" t="s">
        <v>154</v>
      </c>
      <c r="E373" s="148" t="s">
        <v>1</v>
      </c>
      <c r="F373" s="149" t="s">
        <v>622</v>
      </c>
      <c r="H373" s="150">
        <v>51.64</v>
      </c>
      <c r="I373" s="151"/>
      <c r="L373" s="146"/>
      <c r="M373" s="152"/>
      <c r="T373" s="153"/>
      <c r="AT373" s="148" t="s">
        <v>154</v>
      </c>
      <c r="AU373" s="148" t="s">
        <v>84</v>
      </c>
      <c r="AV373" s="12" t="s">
        <v>84</v>
      </c>
      <c r="AW373" s="12" t="s">
        <v>30</v>
      </c>
      <c r="AX373" s="12" t="s">
        <v>82</v>
      </c>
      <c r="AY373" s="148" t="s">
        <v>138</v>
      </c>
    </row>
    <row r="374" spans="2:65" s="1" customFormat="1" ht="14.45" customHeight="1">
      <c r="B374" s="31"/>
      <c r="C374" s="132" t="s">
        <v>623</v>
      </c>
      <c r="D374" s="132" t="s">
        <v>141</v>
      </c>
      <c r="E374" s="133" t="s">
        <v>624</v>
      </c>
      <c r="F374" s="134" t="s">
        <v>625</v>
      </c>
      <c r="G374" s="135" t="s">
        <v>152</v>
      </c>
      <c r="H374" s="136">
        <v>172.22</v>
      </c>
      <c r="I374" s="137">
        <v>55</v>
      </c>
      <c r="J374" s="138">
        <f>ROUND(I374*H374,2)</f>
        <v>9472.1</v>
      </c>
      <c r="K374" s="139"/>
      <c r="L374" s="31"/>
      <c r="M374" s="140" t="s">
        <v>1</v>
      </c>
      <c r="N374" s="141" t="s">
        <v>39</v>
      </c>
      <c r="P374" s="142">
        <f>O374*H374</f>
        <v>0</v>
      </c>
      <c r="Q374" s="142">
        <v>2.0000000000000001E-4</v>
      </c>
      <c r="R374" s="142">
        <f>Q374*H374</f>
        <v>3.4444000000000002E-2</v>
      </c>
      <c r="S374" s="142">
        <v>0</v>
      </c>
      <c r="T374" s="143">
        <f>S374*H374</f>
        <v>0</v>
      </c>
      <c r="AR374" s="144" t="s">
        <v>228</v>
      </c>
      <c r="AT374" s="144" t="s">
        <v>141</v>
      </c>
      <c r="AU374" s="144" t="s">
        <v>84</v>
      </c>
      <c r="AY374" s="16" t="s">
        <v>138</v>
      </c>
      <c r="BE374" s="145">
        <f>IF(N374="základní",J374,0)</f>
        <v>9472.1</v>
      </c>
      <c r="BF374" s="145">
        <f>IF(N374="snížená",J374,0)</f>
        <v>0</v>
      </c>
      <c r="BG374" s="145">
        <f>IF(N374="zákl. přenesená",J374,0)</f>
        <v>0</v>
      </c>
      <c r="BH374" s="145">
        <f>IF(N374="sníž. přenesená",J374,0)</f>
        <v>0</v>
      </c>
      <c r="BI374" s="145">
        <f>IF(N374="nulová",J374,0)</f>
        <v>0</v>
      </c>
      <c r="BJ374" s="16" t="s">
        <v>82</v>
      </c>
      <c r="BK374" s="145">
        <f>ROUND(I374*H374,2)</f>
        <v>9472.1</v>
      </c>
      <c r="BL374" s="16" t="s">
        <v>228</v>
      </c>
      <c r="BM374" s="144" t="s">
        <v>626</v>
      </c>
    </row>
    <row r="375" spans="2:65" s="14" customFormat="1" ht="11.25">
      <c r="B375" s="161"/>
      <c r="D375" s="147" t="s">
        <v>154</v>
      </c>
      <c r="E375" s="162" t="s">
        <v>1</v>
      </c>
      <c r="F375" s="163" t="s">
        <v>627</v>
      </c>
      <c r="H375" s="162" t="s">
        <v>1</v>
      </c>
      <c r="I375" s="164"/>
      <c r="L375" s="161"/>
      <c r="M375" s="165"/>
      <c r="T375" s="166"/>
      <c r="AT375" s="162" t="s">
        <v>154</v>
      </c>
      <c r="AU375" s="162" t="s">
        <v>84</v>
      </c>
      <c r="AV375" s="14" t="s">
        <v>82</v>
      </c>
      <c r="AW375" s="14" t="s">
        <v>30</v>
      </c>
      <c r="AX375" s="14" t="s">
        <v>74</v>
      </c>
      <c r="AY375" s="162" t="s">
        <v>138</v>
      </c>
    </row>
    <row r="376" spans="2:65" s="12" customFormat="1" ht="11.25">
      <c r="B376" s="146"/>
      <c r="D376" s="147" t="s">
        <v>154</v>
      </c>
      <c r="E376" s="148" t="s">
        <v>1</v>
      </c>
      <c r="F376" s="149" t="s">
        <v>628</v>
      </c>
      <c r="H376" s="150">
        <v>126.39</v>
      </c>
      <c r="I376" s="151"/>
      <c r="L376" s="146"/>
      <c r="M376" s="152"/>
      <c r="T376" s="153"/>
      <c r="AT376" s="148" t="s">
        <v>154</v>
      </c>
      <c r="AU376" s="148" t="s">
        <v>84</v>
      </c>
      <c r="AV376" s="12" t="s">
        <v>84</v>
      </c>
      <c r="AW376" s="12" t="s">
        <v>30</v>
      </c>
      <c r="AX376" s="12" t="s">
        <v>74</v>
      </c>
      <c r="AY376" s="148" t="s">
        <v>138</v>
      </c>
    </row>
    <row r="377" spans="2:65" s="12" customFormat="1" ht="11.25">
      <c r="B377" s="146"/>
      <c r="D377" s="147" t="s">
        <v>154</v>
      </c>
      <c r="E377" s="148" t="s">
        <v>1</v>
      </c>
      <c r="F377" s="149" t="s">
        <v>629</v>
      </c>
      <c r="H377" s="150">
        <v>80.680000000000007</v>
      </c>
      <c r="I377" s="151"/>
      <c r="L377" s="146"/>
      <c r="M377" s="152"/>
      <c r="T377" s="153"/>
      <c r="AT377" s="148" t="s">
        <v>154</v>
      </c>
      <c r="AU377" s="148" t="s">
        <v>84</v>
      </c>
      <c r="AV377" s="12" t="s">
        <v>84</v>
      </c>
      <c r="AW377" s="12" t="s">
        <v>30</v>
      </c>
      <c r="AX377" s="12" t="s">
        <v>74</v>
      </c>
      <c r="AY377" s="148" t="s">
        <v>138</v>
      </c>
    </row>
    <row r="378" spans="2:65" s="12" customFormat="1" ht="11.25">
      <c r="B378" s="146"/>
      <c r="D378" s="147" t="s">
        <v>154</v>
      </c>
      <c r="E378" s="148" t="s">
        <v>1</v>
      </c>
      <c r="F378" s="149" t="s">
        <v>630</v>
      </c>
      <c r="H378" s="150">
        <v>-1.5</v>
      </c>
      <c r="I378" s="151"/>
      <c r="L378" s="146"/>
      <c r="M378" s="152"/>
      <c r="T378" s="153"/>
      <c r="AT378" s="148" t="s">
        <v>154</v>
      </c>
      <c r="AU378" s="148" t="s">
        <v>84</v>
      </c>
      <c r="AV378" s="12" t="s">
        <v>84</v>
      </c>
      <c r="AW378" s="12" t="s">
        <v>30</v>
      </c>
      <c r="AX378" s="12" t="s">
        <v>74</v>
      </c>
      <c r="AY378" s="148" t="s">
        <v>138</v>
      </c>
    </row>
    <row r="379" spans="2:65" s="12" customFormat="1" ht="11.25">
      <c r="B379" s="146"/>
      <c r="D379" s="147" t="s">
        <v>154</v>
      </c>
      <c r="E379" s="148" t="s">
        <v>1</v>
      </c>
      <c r="F379" s="149" t="s">
        <v>631</v>
      </c>
      <c r="H379" s="150">
        <v>-18</v>
      </c>
      <c r="I379" s="151"/>
      <c r="L379" s="146"/>
      <c r="M379" s="152"/>
      <c r="T379" s="153"/>
      <c r="AT379" s="148" t="s">
        <v>154</v>
      </c>
      <c r="AU379" s="148" t="s">
        <v>84</v>
      </c>
      <c r="AV379" s="12" t="s">
        <v>84</v>
      </c>
      <c r="AW379" s="12" t="s">
        <v>30</v>
      </c>
      <c r="AX379" s="12" t="s">
        <v>74</v>
      </c>
      <c r="AY379" s="148" t="s">
        <v>138</v>
      </c>
    </row>
    <row r="380" spans="2:65" s="12" customFormat="1" ht="11.25">
      <c r="B380" s="146"/>
      <c r="D380" s="147" t="s">
        <v>154</v>
      </c>
      <c r="E380" s="148" t="s">
        <v>1</v>
      </c>
      <c r="F380" s="149" t="s">
        <v>632</v>
      </c>
      <c r="H380" s="150">
        <v>-2.1</v>
      </c>
      <c r="I380" s="151"/>
      <c r="L380" s="146"/>
      <c r="M380" s="152"/>
      <c r="T380" s="153"/>
      <c r="AT380" s="148" t="s">
        <v>154</v>
      </c>
      <c r="AU380" s="148" t="s">
        <v>84</v>
      </c>
      <c r="AV380" s="12" t="s">
        <v>84</v>
      </c>
      <c r="AW380" s="12" t="s">
        <v>30</v>
      </c>
      <c r="AX380" s="12" t="s">
        <v>74</v>
      </c>
      <c r="AY380" s="148" t="s">
        <v>138</v>
      </c>
    </row>
    <row r="381" spans="2:65" s="12" customFormat="1" ht="11.25">
      <c r="B381" s="146"/>
      <c r="D381" s="147" t="s">
        <v>154</v>
      </c>
      <c r="E381" s="148" t="s">
        <v>1</v>
      </c>
      <c r="F381" s="149" t="s">
        <v>633</v>
      </c>
      <c r="H381" s="150">
        <v>-3.75</v>
      </c>
      <c r="I381" s="151"/>
      <c r="L381" s="146"/>
      <c r="M381" s="152"/>
      <c r="T381" s="153"/>
      <c r="AT381" s="148" t="s">
        <v>154</v>
      </c>
      <c r="AU381" s="148" t="s">
        <v>84</v>
      </c>
      <c r="AV381" s="12" t="s">
        <v>84</v>
      </c>
      <c r="AW381" s="12" t="s">
        <v>30</v>
      </c>
      <c r="AX381" s="12" t="s">
        <v>74</v>
      </c>
      <c r="AY381" s="148" t="s">
        <v>138</v>
      </c>
    </row>
    <row r="382" spans="2:65" s="12" customFormat="1" ht="11.25">
      <c r="B382" s="146"/>
      <c r="D382" s="147" t="s">
        <v>154</v>
      </c>
      <c r="E382" s="148" t="s">
        <v>1</v>
      </c>
      <c r="F382" s="149" t="s">
        <v>634</v>
      </c>
      <c r="H382" s="150">
        <v>-8</v>
      </c>
      <c r="I382" s="151"/>
      <c r="L382" s="146"/>
      <c r="M382" s="152"/>
      <c r="T382" s="153"/>
      <c r="AT382" s="148" t="s">
        <v>154</v>
      </c>
      <c r="AU382" s="148" t="s">
        <v>84</v>
      </c>
      <c r="AV382" s="12" t="s">
        <v>84</v>
      </c>
      <c r="AW382" s="12" t="s">
        <v>30</v>
      </c>
      <c r="AX382" s="12" t="s">
        <v>74</v>
      </c>
      <c r="AY382" s="148" t="s">
        <v>138</v>
      </c>
    </row>
    <row r="383" spans="2:65" s="12" customFormat="1" ht="11.25">
      <c r="B383" s="146"/>
      <c r="D383" s="147" t="s">
        <v>154</v>
      </c>
      <c r="E383" s="148" t="s">
        <v>1</v>
      </c>
      <c r="F383" s="149" t="s">
        <v>635</v>
      </c>
      <c r="H383" s="150">
        <v>-1.5</v>
      </c>
      <c r="I383" s="151"/>
      <c r="L383" s="146"/>
      <c r="M383" s="152"/>
      <c r="T383" s="153"/>
      <c r="AT383" s="148" t="s">
        <v>154</v>
      </c>
      <c r="AU383" s="148" t="s">
        <v>84</v>
      </c>
      <c r="AV383" s="12" t="s">
        <v>84</v>
      </c>
      <c r="AW383" s="12" t="s">
        <v>30</v>
      </c>
      <c r="AX383" s="12" t="s">
        <v>74</v>
      </c>
      <c r="AY383" s="148" t="s">
        <v>138</v>
      </c>
    </row>
    <row r="384" spans="2:65" s="13" customFormat="1" ht="11.25">
      <c r="B384" s="154"/>
      <c r="D384" s="147" t="s">
        <v>154</v>
      </c>
      <c r="E384" s="155" t="s">
        <v>1</v>
      </c>
      <c r="F384" s="156" t="s">
        <v>162</v>
      </c>
      <c r="H384" s="157">
        <v>172.22</v>
      </c>
      <c r="I384" s="158"/>
      <c r="L384" s="154"/>
      <c r="M384" s="159"/>
      <c r="T384" s="160"/>
      <c r="AT384" s="155" t="s">
        <v>154</v>
      </c>
      <c r="AU384" s="155" t="s">
        <v>84</v>
      </c>
      <c r="AV384" s="13" t="s">
        <v>145</v>
      </c>
      <c r="AW384" s="13" t="s">
        <v>30</v>
      </c>
      <c r="AX384" s="13" t="s">
        <v>82</v>
      </c>
      <c r="AY384" s="155" t="s">
        <v>138</v>
      </c>
    </row>
    <row r="385" spans="2:65" s="1" customFormat="1" ht="19.899999999999999" customHeight="1">
      <c r="B385" s="31"/>
      <c r="C385" s="132" t="s">
        <v>636</v>
      </c>
      <c r="D385" s="132" t="s">
        <v>141</v>
      </c>
      <c r="E385" s="133" t="s">
        <v>637</v>
      </c>
      <c r="F385" s="134" t="s">
        <v>638</v>
      </c>
      <c r="G385" s="135" t="s">
        <v>152</v>
      </c>
      <c r="H385" s="136">
        <v>172.22</v>
      </c>
      <c r="I385" s="137">
        <v>198</v>
      </c>
      <c r="J385" s="138">
        <f>ROUND(I385*H385,2)</f>
        <v>34099.56</v>
      </c>
      <c r="K385" s="139"/>
      <c r="L385" s="31"/>
      <c r="M385" s="140" t="s">
        <v>1</v>
      </c>
      <c r="N385" s="141" t="s">
        <v>39</v>
      </c>
      <c r="P385" s="142">
        <f>O385*H385</f>
        <v>0</v>
      </c>
      <c r="Q385" s="142">
        <v>4.0999999999999999E-4</v>
      </c>
      <c r="R385" s="142">
        <f>Q385*H385</f>
        <v>7.0610199999999998E-2</v>
      </c>
      <c r="S385" s="142">
        <v>0</v>
      </c>
      <c r="T385" s="143">
        <f>S385*H385</f>
        <v>0</v>
      </c>
      <c r="AR385" s="144" t="s">
        <v>228</v>
      </c>
      <c r="AT385" s="144" t="s">
        <v>141</v>
      </c>
      <c r="AU385" s="144" t="s">
        <v>84</v>
      </c>
      <c r="AY385" s="16" t="s">
        <v>138</v>
      </c>
      <c r="BE385" s="145">
        <f>IF(N385="základní",J385,0)</f>
        <v>34099.56</v>
      </c>
      <c r="BF385" s="145">
        <f>IF(N385="snížená",J385,0)</f>
        <v>0</v>
      </c>
      <c r="BG385" s="145">
        <f>IF(N385="zákl. přenesená",J385,0)</f>
        <v>0</v>
      </c>
      <c r="BH385" s="145">
        <f>IF(N385="sníž. přenesená",J385,0)</f>
        <v>0</v>
      </c>
      <c r="BI385" s="145">
        <f>IF(N385="nulová",J385,0)</f>
        <v>0</v>
      </c>
      <c r="BJ385" s="16" t="s">
        <v>82</v>
      </c>
      <c r="BK385" s="145">
        <f>ROUND(I385*H385,2)</f>
        <v>34099.56</v>
      </c>
      <c r="BL385" s="16" t="s">
        <v>228</v>
      </c>
      <c r="BM385" s="144" t="s">
        <v>639</v>
      </c>
    </row>
    <row r="386" spans="2:65" s="11" customFormat="1" ht="22.9" customHeight="1">
      <c r="B386" s="120"/>
      <c r="D386" s="121" t="s">
        <v>73</v>
      </c>
      <c r="E386" s="130" t="s">
        <v>640</v>
      </c>
      <c r="F386" s="130" t="s">
        <v>641</v>
      </c>
      <c r="I386" s="123"/>
      <c r="J386" s="131">
        <f>BK386</f>
        <v>204375.28</v>
      </c>
      <c r="L386" s="120"/>
      <c r="M386" s="125"/>
      <c r="P386" s="126">
        <f>SUM(P387:P404)</f>
        <v>0</v>
      </c>
      <c r="R386" s="126">
        <f>SUM(R387:R404)</f>
        <v>1.1891223900000001</v>
      </c>
      <c r="T386" s="127">
        <f>SUM(T387:T404)</f>
        <v>0.48086163999999998</v>
      </c>
      <c r="AR386" s="121" t="s">
        <v>84</v>
      </c>
      <c r="AT386" s="128" t="s">
        <v>73</v>
      </c>
      <c r="AU386" s="128" t="s">
        <v>82</v>
      </c>
      <c r="AY386" s="121" t="s">
        <v>138</v>
      </c>
      <c r="BK386" s="129">
        <f>SUM(BK387:BK404)</f>
        <v>204375.28</v>
      </c>
    </row>
    <row r="387" spans="2:65" s="1" customFormat="1" ht="14.45" customHeight="1">
      <c r="B387" s="31"/>
      <c r="C387" s="132" t="s">
        <v>642</v>
      </c>
      <c r="D387" s="132" t="s">
        <v>141</v>
      </c>
      <c r="E387" s="133" t="s">
        <v>643</v>
      </c>
      <c r="F387" s="134" t="s">
        <v>644</v>
      </c>
      <c r="G387" s="135" t="s">
        <v>152</v>
      </c>
      <c r="H387" s="136">
        <v>818.26900000000001</v>
      </c>
      <c r="I387" s="137">
        <v>50</v>
      </c>
      <c r="J387" s="138">
        <f>ROUND(I387*H387,2)</f>
        <v>40913.449999999997</v>
      </c>
      <c r="K387" s="139"/>
      <c r="L387" s="31"/>
      <c r="M387" s="140" t="s">
        <v>1</v>
      </c>
      <c r="N387" s="141" t="s">
        <v>39</v>
      </c>
      <c r="P387" s="142">
        <f>O387*H387</f>
        <v>0</v>
      </c>
      <c r="Q387" s="142">
        <v>1E-3</v>
      </c>
      <c r="R387" s="142">
        <f>Q387*H387</f>
        <v>0.81826900000000002</v>
      </c>
      <c r="S387" s="142">
        <v>3.1E-4</v>
      </c>
      <c r="T387" s="143">
        <f>S387*H387</f>
        <v>0.25366338999999999</v>
      </c>
      <c r="AR387" s="144" t="s">
        <v>228</v>
      </c>
      <c r="AT387" s="144" t="s">
        <v>141</v>
      </c>
      <c r="AU387" s="144" t="s">
        <v>84</v>
      </c>
      <c r="AY387" s="16" t="s">
        <v>138</v>
      </c>
      <c r="BE387" s="145">
        <f>IF(N387="základní",J387,0)</f>
        <v>40913.449999999997</v>
      </c>
      <c r="BF387" s="145">
        <f>IF(N387="snížená",J387,0)</f>
        <v>0</v>
      </c>
      <c r="BG387" s="145">
        <f>IF(N387="zákl. přenesená",J387,0)</f>
        <v>0</v>
      </c>
      <c r="BH387" s="145">
        <f>IF(N387="sníž. přenesená",J387,0)</f>
        <v>0</v>
      </c>
      <c r="BI387" s="145">
        <f>IF(N387="nulová",J387,0)</f>
        <v>0</v>
      </c>
      <c r="BJ387" s="16" t="s">
        <v>82</v>
      </c>
      <c r="BK387" s="145">
        <f>ROUND(I387*H387,2)</f>
        <v>40913.449999999997</v>
      </c>
      <c r="BL387" s="16" t="s">
        <v>228</v>
      </c>
      <c r="BM387" s="144" t="s">
        <v>645</v>
      </c>
    </row>
    <row r="388" spans="2:65" s="12" customFormat="1" ht="11.25">
      <c r="B388" s="146"/>
      <c r="D388" s="147" t="s">
        <v>154</v>
      </c>
      <c r="E388" s="148" t="s">
        <v>1</v>
      </c>
      <c r="F388" s="149" t="s">
        <v>646</v>
      </c>
      <c r="H388" s="150">
        <v>274.52</v>
      </c>
      <c r="I388" s="151"/>
      <c r="L388" s="146"/>
      <c r="M388" s="152"/>
      <c r="T388" s="153"/>
      <c r="AT388" s="148" t="s">
        <v>154</v>
      </c>
      <c r="AU388" s="148" t="s">
        <v>84</v>
      </c>
      <c r="AV388" s="12" t="s">
        <v>84</v>
      </c>
      <c r="AW388" s="12" t="s">
        <v>30</v>
      </c>
      <c r="AX388" s="12" t="s">
        <v>74</v>
      </c>
      <c r="AY388" s="148" t="s">
        <v>138</v>
      </c>
    </row>
    <row r="389" spans="2:65" s="12" customFormat="1" ht="11.25">
      <c r="B389" s="146"/>
      <c r="D389" s="147" t="s">
        <v>154</v>
      </c>
      <c r="E389" s="148" t="s">
        <v>1</v>
      </c>
      <c r="F389" s="149" t="s">
        <v>307</v>
      </c>
      <c r="H389" s="150">
        <v>543.74900000000002</v>
      </c>
      <c r="I389" s="151"/>
      <c r="L389" s="146"/>
      <c r="M389" s="152"/>
      <c r="T389" s="153"/>
      <c r="AT389" s="148" t="s">
        <v>154</v>
      </c>
      <c r="AU389" s="148" t="s">
        <v>84</v>
      </c>
      <c r="AV389" s="12" t="s">
        <v>84</v>
      </c>
      <c r="AW389" s="12" t="s">
        <v>30</v>
      </c>
      <c r="AX389" s="12" t="s">
        <v>74</v>
      </c>
      <c r="AY389" s="148" t="s">
        <v>138</v>
      </c>
    </row>
    <row r="390" spans="2:65" s="13" customFormat="1" ht="11.25">
      <c r="B390" s="154"/>
      <c r="D390" s="147" t="s">
        <v>154</v>
      </c>
      <c r="E390" s="155" t="s">
        <v>1</v>
      </c>
      <c r="F390" s="156" t="s">
        <v>162</v>
      </c>
      <c r="H390" s="157">
        <v>818.26900000000001</v>
      </c>
      <c r="I390" s="158"/>
      <c r="L390" s="154"/>
      <c r="M390" s="159"/>
      <c r="T390" s="160"/>
      <c r="AT390" s="155" t="s">
        <v>154</v>
      </c>
      <c r="AU390" s="155" t="s">
        <v>84</v>
      </c>
      <c r="AV390" s="13" t="s">
        <v>145</v>
      </c>
      <c r="AW390" s="13" t="s">
        <v>30</v>
      </c>
      <c r="AX390" s="13" t="s">
        <v>82</v>
      </c>
      <c r="AY390" s="155" t="s">
        <v>138</v>
      </c>
    </row>
    <row r="391" spans="2:65" s="1" customFormat="1" ht="14.45" customHeight="1">
      <c r="B391" s="31"/>
      <c r="C391" s="132" t="s">
        <v>647</v>
      </c>
      <c r="D391" s="132" t="s">
        <v>141</v>
      </c>
      <c r="E391" s="133" t="s">
        <v>648</v>
      </c>
      <c r="F391" s="134" t="s">
        <v>649</v>
      </c>
      <c r="G391" s="135" t="s">
        <v>152</v>
      </c>
      <c r="H391" s="136">
        <v>26.024999999999999</v>
      </c>
      <c r="I391" s="137">
        <v>275</v>
      </c>
      <c r="J391" s="138">
        <f>ROUND(I391*H391,2)</f>
        <v>7156.88</v>
      </c>
      <c r="K391" s="139"/>
      <c r="L391" s="31"/>
      <c r="M391" s="140" t="s">
        <v>1</v>
      </c>
      <c r="N391" s="141" t="s">
        <v>39</v>
      </c>
      <c r="P391" s="142">
        <f>O391*H391</f>
        <v>0</v>
      </c>
      <c r="Q391" s="142">
        <v>0</v>
      </c>
      <c r="R391" s="142">
        <f>Q391*H391</f>
        <v>0</v>
      </c>
      <c r="S391" s="142">
        <v>8.7299999999999999E-3</v>
      </c>
      <c r="T391" s="143">
        <f>S391*H391</f>
        <v>0.22719824999999999</v>
      </c>
      <c r="AR391" s="144" t="s">
        <v>228</v>
      </c>
      <c r="AT391" s="144" t="s">
        <v>141</v>
      </c>
      <c r="AU391" s="144" t="s">
        <v>84</v>
      </c>
      <c r="AY391" s="16" t="s">
        <v>138</v>
      </c>
      <c r="BE391" s="145">
        <f>IF(N391="základní",J391,0)</f>
        <v>7156.88</v>
      </c>
      <c r="BF391" s="145">
        <f>IF(N391="snížená",J391,0)</f>
        <v>0</v>
      </c>
      <c r="BG391" s="145">
        <f>IF(N391="zákl. přenesená",J391,0)</f>
        <v>0</v>
      </c>
      <c r="BH391" s="145">
        <f>IF(N391="sníž. přenesená",J391,0)</f>
        <v>0</v>
      </c>
      <c r="BI391" s="145">
        <f>IF(N391="nulová",J391,0)</f>
        <v>0</v>
      </c>
      <c r="BJ391" s="16" t="s">
        <v>82</v>
      </c>
      <c r="BK391" s="145">
        <f>ROUND(I391*H391,2)</f>
        <v>7156.88</v>
      </c>
      <c r="BL391" s="16" t="s">
        <v>228</v>
      </c>
      <c r="BM391" s="144" t="s">
        <v>650</v>
      </c>
    </row>
    <row r="392" spans="2:65" s="12" customFormat="1" ht="11.25">
      <c r="B392" s="146"/>
      <c r="D392" s="147" t="s">
        <v>154</v>
      </c>
      <c r="E392" s="148" t="s">
        <v>1</v>
      </c>
      <c r="F392" s="149" t="s">
        <v>651</v>
      </c>
      <c r="H392" s="150">
        <v>18.375</v>
      </c>
      <c r="I392" s="151"/>
      <c r="L392" s="146"/>
      <c r="M392" s="152"/>
      <c r="T392" s="153"/>
      <c r="AT392" s="148" t="s">
        <v>154</v>
      </c>
      <c r="AU392" s="148" t="s">
        <v>84</v>
      </c>
      <c r="AV392" s="12" t="s">
        <v>84</v>
      </c>
      <c r="AW392" s="12" t="s">
        <v>30</v>
      </c>
      <c r="AX392" s="12" t="s">
        <v>74</v>
      </c>
      <c r="AY392" s="148" t="s">
        <v>138</v>
      </c>
    </row>
    <row r="393" spans="2:65" s="12" customFormat="1" ht="11.25">
      <c r="B393" s="146"/>
      <c r="D393" s="147" t="s">
        <v>154</v>
      </c>
      <c r="E393" s="148" t="s">
        <v>1</v>
      </c>
      <c r="F393" s="149" t="s">
        <v>652</v>
      </c>
      <c r="H393" s="150">
        <v>7.65</v>
      </c>
      <c r="I393" s="151"/>
      <c r="L393" s="146"/>
      <c r="M393" s="152"/>
      <c r="T393" s="153"/>
      <c r="AT393" s="148" t="s">
        <v>154</v>
      </c>
      <c r="AU393" s="148" t="s">
        <v>84</v>
      </c>
      <c r="AV393" s="12" t="s">
        <v>84</v>
      </c>
      <c r="AW393" s="12" t="s">
        <v>30</v>
      </c>
      <c r="AX393" s="12" t="s">
        <v>74</v>
      </c>
      <c r="AY393" s="148" t="s">
        <v>138</v>
      </c>
    </row>
    <row r="394" spans="2:65" s="13" customFormat="1" ht="11.25">
      <c r="B394" s="154"/>
      <c r="D394" s="147" t="s">
        <v>154</v>
      </c>
      <c r="E394" s="155" t="s">
        <v>1</v>
      </c>
      <c r="F394" s="156" t="s">
        <v>162</v>
      </c>
      <c r="H394" s="157">
        <v>26.024999999999999</v>
      </c>
      <c r="I394" s="158"/>
      <c r="L394" s="154"/>
      <c r="M394" s="159"/>
      <c r="T394" s="160"/>
      <c r="AT394" s="155" t="s">
        <v>154</v>
      </c>
      <c r="AU394" s="155" t="s">
        <v>84</v>
      </c>
      <c r="AV394" s="13" t="s">
        <v>145</v>
      </c>
      <c r="AW394" s="13" t="s">
        <v>30</v>
      </c>
      <c r="AX394" s="13" t="s">
        <v>82</v>
      </c>
      <c r="AY394" s="155" t="s">
        <v>138</v>
      </c>
    </row>
    <row r="395" spans="2:65" s="1" customFormat="1" ht="14.45" customHeight="1">
      <c r="B395" s="31"/>
      <c r="C395" s="132" t="s">
        <v>653</v>
      </c>
      <c r="D395" s="132" t="s">
        <v>141</v>
      </c>
      <c r="E395" s="133" t="s">
        <v>654</v>
      </c>
      <c r="F395" s="134" t="s">
        <v>655</v>
      </c>
      <c r="G395" s="135" t="s">
        <v>152</v>
      </c>
      <c r="H395" s="136">
        <v>737.92899999999997</v>
      </c>
      <c r="I395" s="137">
        <v>44</v>
      </c>
      <c r="J395" s="138">
        <f>ROUND(I395*H395,2)</f>
        <v>32468.880000000001</v>
      </c>
      <c r="K395" s="139"/>
      <c r="L395" s="31"/>
      <c r="M395" s="140" t="s">
        <v>1</v>
      </c>
      <c r="N395" s="141" t="s">
        <v>39</v>
      </c>
      <c r="P395" s="142">
        <f>O395*H395</f>
        <v>0</v>
      </c>
      <c r="Q395" s="142">
        <v>2.0000000000000001E-4</v>
      </c>
      <c r="R395" s="142">
        <f>Q395*H395</f>
        <v>0.14758579999999999</v>
      </c>
      <c r="S395" s="142">
        <v>0</v>
      </c>
      <c r="T395" s="143">
        <f>S395*H395</f>
        <v>0</v>
      </c>
      <c r="AR395" s="144" t="s">
        <v>228</v>
      </c>
      <c r="AT395" s="144" t="s">
        <v>141</v>
      </c>
      <c r="AU395" s="144" t="s">
        <v>84</v>
      </c>
      <c r="AY395" s="16" t="s">
        <v>138</v>
      </c>
      <c r="BE395" s="145">
        <f>IF(N395="základní",J395,0)</f>
        <v>32468.880000000001</v>
      </c>
      <c r="BF395" s="145">
        <f>IF(N395="snížená",J395,0)</f>
        <v>0</v>
      </c>
      <c r="BG395" s="145">
        <f>IF(N395="zákl. přenesená",J395,0)</f>
        <v>0</v>
      </c>
      <c r="BH395" s="145">
        <f>IF(N395="sníž. přenesená",J395,0)</f>
        <v>0</v>
      </c>
      <c r="BI395" s="145">
        <f>IF(N395="nulová",J395,0)</f>
        <v>0</v>
      </c>
      <c r="BJ395" s="16" t="s">
        <v>82</v>
      </c>
      <c r="BK395" s="145">
        <f>ROUND(I395*H395,2)</f>
        <v>32468.880000000001</v>
      </c>
      <c r="BL395" s="16" t="s">
        <v>228</v>
      </c>
      <c r="BM395" s="144" t="s">
        <v>656</v>
      </c>
    </row>
    <row r="396" spans="2:65" s="12" customFormat="1" ht="11.25">
      <c r="B396" s="146"/>
      <c r="D396" s="147" t="s">
        <v>154</v>
      </c>
      <c r="E396" s="148" t="s">
        <v>1</v>
      </c>
      <c r="F396" s="149" t="s">
        <v>646</v>
      </c>
      <c r="H396" s="150">
        <v>274.52</v>
      </c>
      <c r="I396" s="151"/>
      <c r="L396" s="146"/>
      <c r="M396" s="152"/>
      <c r="T396" s="153"/>
      <c r="AT396" s="148" t="s">
        <v>154</v>
      </c>
      <c r="AU396" s="148" t="s">
        <v>84</v>
      </c>
      <c r="AV396" s="12" t="s">
        <v>84</v>
      </c>
      <c r="AW396" s="12" t="s">
        <v>30</v>
      </c>
      <c r="AX396" s="12" t="s">
        <v>74</v>
      </c>
      <c r="AY396" s="148" t="s">
        <v>138</v>
      </c>
    </row>
    <row r="397" spans="2:65" s="12" customFormat="1" ht="11.25">
      <c r="B397" s="146"/>
      <c r="D397" s="147" t="s">
        <v>154</v>
      </c>
      <c r="E397" s="148" t="s">
        <v>1</v>
      </c>
      <c r="F397" s="149" t="s">
        <v>657</v>
      </c>
      <c r="H397" s="150">
        <v>463.40899999999999</v>
      </c>
      <c r="I397" s="151"/>
      <c r="L397" s="146"/>
      <c r="M397" s="152"/>
      <c r="T397" s="153"/>
      <c r="AT397" s="148" t="s">
        <v>154</v>
      </c>
      <c r="AU397" s="148" t="s">
        <v>84</v>
      </c>
      <c r="AV397" s="12" t="s">
        <v>84</v>
      </c>
      <c r="AW397" s="12" t="s">
        <v>30</v>
      </c>
      <c r="AX397" s="12" t="s">
        <v>74</v>
      </c>
      <c r="AY397" s="148" t="s">
        <v>138</v>
      </c>
    </row>
    <row r="398" spans="2:65" s="13" customFormat="1" ht="11.25">
      <c r="B398" s="154"/>
      <c r="D398" s="147" t="s">
        <v>154</v>
      </c>
      <c r="E398" s="155" t="s">
        <v>1</v>
      </c>
      <c r="F398" s="156" t="s">
        <v>162</v>
      </c>
      <c r="H398" s="157">
        <v>737.92899999999997</v>
      </c>
      <c r="I398" s="158"/>
      <c r="L398" s="154"/>
      <c r="M398" s="159"/>
      <c r="T398" s="160"/>
      <c r="AT398" s="155" t="s">
        <v>154</v>
      </c>
      <c r="AU398" s="155" t="s">
        <v>84</v>
      </c>
      <c r="AV398" s="13" t="s">
        <v>145</v>
      </c>
      <c r="AW398" s="13" t="s">
        <v>30</v>
      </c>
      <c r="AX398" s="13" t="s">
        <v>82</v>
      </c>
      <c r="AY398" s="155" t="s">
        <v>138</v>
      </c>
    </row>
    <row r="399" spans="2:65" s="1" customFormat="1" ht="14.45" customHeight="1">
      <c r="B399" s="31"/>
      <c r="C399" s="132" t="s">
        <v>658</v>
      </c>
      <c r="D399" s="132" t="s">
        <v>141</v>
      </c>
      <c r="E399" s="133" t="s">
        <v>659</v>
      </c>
      <c r="F399" s="134" t="s">
        <v>660</v>
      </c>
      <c r="G399" s="135" t="s">
        <v>152</v>
      </c>
      <c r="H399" s="136">
        <v>737.92899999999997</v>
      </c>
      <c r="I399" s="137">
        <v>154</v>
      </c>
      <c r="J399" s="138">
        <f>ROUND(I399*H399,2)</f>
        <v>113641.07</v>
      </c>
      <c r="K399" s="139"/>
      <c r="L399" s="31"/>
      <c r="M399" s="140" t="s">
        <v>1</v>
      </c>
      <c r="N399" s="141" t="s">
        <v>39</v>
      </c>
      <c r="P399" s="142">
        <f>O399*H399</f>
        <v>0</v>
      </c>
      <c r="Q399" s="142">
        <v>2.9E-4</v>
      </c>
      <c r="R399" s="142">
        <f>Q399*H399</f>
        <v>0.21399941</v>
      </c>
      <c r="S399" s="142">
        <v>0</v>
      </c>
      <c r="T399" s="143">
        <f>S399*H399</f>
        <v>0</v>
      </c>
      <c r="AR399" s="144" t="s">
        <v>228</v>
      </c>
      <c r="AT399" s="144" t="s">
        <v>141</v>
      </c>
      <c r="AU399" s="144" t="s">
        <v>84</v>
      </c>
      <c r="AY399" s="16" t="s">
        <v>138</v>
      </c>
      <c r="BE399" s="145">
        <f>IF(N399="základní",J399,0)</f>
        <v>113641.07</v>
      </c>
      <c r="BF399" s="145">
        <f>IF(N399="snížená",J399,0)</f>
        <v>0</v>
      </c>
      <c r="BG399" s="145">
        <f>IF(N399="zákl. přenesená",J399,0)</f>
        <v>0</v>
      </c>
      <c r="BH399" s="145">
        <f>IF(N399="sníž. přenesená",J399,0)</f>
        <v>0</v>
      </c>
      <c r="BI399" s="145">
        <f>IF(N399="nulová",J399,0)</f>
        <v>0</v>
      </c>
      <c r="BJ399" s="16" t="s">
        <v>82</v>
      </c>
      <c r="BK399" s="145">
        <f>ROUND(I399*H399,2)</f>
        <v>113641.07</v>
      </c>
      <c r="BL399" s="16" t="s">
        <v>228</v>
      </c>
      <c r="BM399" s="144" t="s">
        <v>661</v>
      </c>
    </row>
    <row r="400" spans="2:65" s="12" customFormat="1" ht="11.25">
      <c r="B400" s="146"/>
      <c r="D400" s="147" t="s">
        <v>154</v>
      </c>
      <c r="E400" s="148" t="s">
        <v>1</v>
      </c>
      <c r="F400" s="149" t="s">
        <v>646</v>
      </c>
      <c r="H400" s="150">
        <v>274.52</v>
      </c>
      <c r="I400" s="151"/>
      <c r="L400" s="146"/>
      <c r="M400" s="152"/>
      <c r="T400" s="153"/>
      <c r="AT400" s="148" t="s">
        <v>154</v>
      </c>
      <c r="AU400" s="148" t="s">
        <v>84</v>
      </c>
      <c r="AV400" s="12" t="s">
        <v>84</v>
      </c>
      <c r="AW400" s="12" t="s">
        <v>30</v>
      </c>
      <c r="AX400" s="12" t="s">
        <v>74</v>
      </c>
      <c r="AY400" s="148" t="s">
        <v>138</v>
      </c>
    </row>
    <row r="401" spans="2:65" s="12" customFormat="1" ht="11.25">
      <c r="B401" s="146"/>
      <c r="D401" s="147" t="s">
        <v>154</v>
      </c>
      <c r="E401" s="148" t="s">
        <v>1</v>
      </c>
      <c r="F401" s="149" t="s">
        <v>657</v>
      </c>
      <c r="H401" s="150">
        <v>463.40899999999999</v>
      </c>
      <c r="I401" s="151"/>
      <c r="L401" s="146"/>
      <c r="M401" s="152"/>
      <c r="T401" s="153"/>
      <c r="AT401" s="148" t="s">
        <v>154</v>
      </c>
      <c r="AU401" s="148" t="s">
        <v>84</v>
      </c>
      <c r="AV401" s="12" t="s">
        <v>84</v>
      </c>
      <c r="AW401" s="12" t="s">
        <v>30</v>
      </c>
      <c r="AX401" s="12" t="s">
        <v>74</v>
      </c>
      <c r="AY401" s="148" t="s">
        <v>138</v>
      </c>
    </row>
    <row r="402" spans="2:65" s="13" customFormat="1" ht="11.25">
      <c r="B402" s="154"/>
      <c r="D402" s="147" t="s">
        <v>154</v>
      </c>
      <c r="E402" s="155" t="s">
        <v>1</v>
      </c>
      <c r="F402" s="156" t="s">
        <v>162</v>
      </c>
      <c r="H402" s="157">
        <v>737.92899999999997</v>
      </c>
      <c r="I402" s="158"/>
      <c r="L402" s="154"/>
      <c r="M402" s="159"/>
      <c r="T402" s="160"/>
      <c r="AT402" s="155" t="s">
        <v>154</v>
      </c>
      <c r="AU402" s="155" t="s">
        <v>84</v>
      </c>
      <c r="AV402" s="13" t="s">
        <v>145</v>
      </c>
      <c r="AW402" s="13" t="s">
        <v>30</v>
      </c>
      <c r="AX402" s="13" t="s">
        <v>82</v>
      </c>
      <c r="AY402" s="155" t="s">
        <v>138</v>
      </c>
    </row>
    <row r="403" spans="2:65" s="1" customFormat="1" ht="19.899999999999999" customHeight="1">
      <c r="B403" s="31"/>
      <c r="C403" s="132" t="s">
        <v>662</v>
      </c>
      <c r="D403" s="132" t="s">
        <v>141</v>
      </c>
      <c r="E403" s="133" t="s">
        <v>663</v>
      </c>
      <c r="F403" s="134" t="s">
        <v>664</v>
      </c>
      <c r="G403" s="135" t="s">
        <v>152</v>
      </c>
      <c r="H403" s="136">
        <v>463.40899999999999</v>
      </c>
      <c r="I403" s="137">
        <v>22</v>
      </c>
      <c r="J403" s="138">
        <f>ROUND(I403*H403,2)</f>
        <v>10195</v>
      </c>
      <c r="K403" s="139"/>
      <c r="L403" s="31"/>
      <c r="M403" s="140" t="s">
        <v>1</v>
      </c>
      <c r="N403" s="141" t="s">
        <v>39</v>
      </c>
      <c r="P403" s="142">
        <f>O403*H403</f>
        <v>0</v>
      </c>
      <c r="Q403" s="142">
        <v>2.0000000000000002E-5</v>
      </c>
      <c r="R403" s="142">
        <f>Q403*H403</f>
        <v>9.2681800000000009E-3</v>
      </c>
      <c r="S403" s="142">
        <v>0</v>
      </c>
      <c r="T403" s="143">
        <f>S403*H403</f>
        <v>0</v>
      </c>
      <c r="AR403" s="144" t="s">
        <v>228</v>
      </c>
      <c r="AT403" s="144" t="s">
        <v>141</v>
      </c>
      <c r="AU403" s="144" t="s">
        <v>84</v>
      </c>
      <c r="AY403" s="16" t="s">
        <v>138</v>
      </c>
      <c r="BE403" s="145">
        <f>IF(N403="základní",J403,0)</f>
        <v>10195</v>
      </c>
      <c r="BF403" s="145">
        <f>IF(N403="snížená",J403,0)</f>
        <v>0</v>
      </c>
      <c r="BG403" s="145">
        <f>IF(N403="zákl. přenesená",J403,0)</f>
        <v>0</v>
      </c>
      <c r="BH403" s="145">
        <f>IF(N403="sníž. přenesená",J403,0)</f>
        <v>0</v>
      </c>
      <c r="BI403" s="145">
        <f>IF(N403="nulová",J403,0)</f>
        <v>0</v>
      </c>
      <c r="BJ403" s="16" t="s">
        <v>82</v>
      </c>
      <c r="BK403" s="145">
        <f>ROUND(I403*H403,2)</f>
        <v>10195</v>
      </c>
      <c r="BL403" s="16" t="s">
        <v>228</v>
      </c>
      <c r="BM403" s="144" t="s">
        <v>665</v>
      </c>
    </row>
    <row r="404" spans="2:65" s="12" customFormat="1" ht="11.25">
      <c r="B404" s="146"/>
      <c r="D404" s="147" t="s">
        <v>154</v>
      </c>
      <c r="E404" s="148" t="s">
        <v>1</v>
      </c>
      <c r="F404" s="149" t="s">
        <v>657</v>
      </c>
      <c r="H404" s="150">
        <v>463.40899999999999</v>
      </c>
      <c r="I404" s="151"/>
      <c r="L404" s="146"/>
      <c r="M404" s="179"/>
      <c r="N404" s="180"/>
      <c r="O404" s="180"/>
      <c r="P404" s="180"/>
      <c r="Q404" s="180"/>
      <c r="R404" s="180"/>
      <c r="S404" s="180"/>
      <c r="T404" s="181"/>
      <c r="AT404" s="148" t="s">
        <v>154</v>
      </c>
      <c r="AU404" s="148" t="s">
        <v>84</v>
      </c>
      <c r="AV404" s="12" t="s">
        <v>84</v>
      </c>
      <c r="AW404" s="12" t="s">
        <v>30</v>
      </c>
      <c r="AX404" s="12" t="s">
        <v>82</v>
      </c>
      <c r="AY404" s="148" t="s">
        <v>138</v>
      </c>
    </row>
    <row r="405" spans="2:65" s="1" customFormat="1" ht="6.95" customHeight="1">
      <c r="B405" s="43"/>
      <c r="C405" s="44"/>
      <c r="D405" s="44"/>
      <c r="E405" s="44"/>
      <c r="F405" s="44"/>
      <c r="G405" s="44"/>
      <c r="H405" s="44"/>
      <c r="I405" s="44"/>
      <c r="J405" s="44"/>
      <c r="K405" s="44"/>
      <c r="L405" s="31"/>
    </row>
  </sheetData>
  <sheetProtection password="CC35" sheet="1" objects="1" scenarios="1" formatColumns="0" formatRows="0" autoFilter="0"/>
  <autoFilter ref="C130:K404" xr:uid="{00000000-0009-0000-0000-000001000000}"/>
  <mergeCells count="9">
    <mergeCell ref="E87:H87"/>
    <mergeCell ref="E121:H121"/>
    <mergeCell ref="E123:H12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390"/>
  <sheetViews>
    <sheetView showGridLines="0" topLeftCell="A370" workbookViewId="0"/>
  </sheetViews>
  <sheetFormatPr defaultRowHeight="15"/>
  <cols>
    <col min="1" max="1" width="8.83203125" customWidth="1"/>
    <col min="2" max="2" width="1.1640625" customWidth="1"/>
    <col min="3" max="4" width="4.5" customWidth="1"/>
    <col min="5" max="5" width="18.33203125" customWidth="1"/>
    <col min="6" max="6" width="108" customWidth="1"/>
    <col min="7" max="7" width="8" customWidth="1"/>
    <col min="8" max="8" width="15" customWidth="1"/>
    <col min="9" max="9" width="16.83203125" customWidth="1"/>
    <col min="10" max="10" width="23.83203125" customWidth="1"/>
    <col min="11" max="11" width="23.83203125" hidden="1" customWidth="1"/>
    <col min="12" max="12" width="10" customWidth="1"/>
    <col min="13" max="13" width="11.5" hidden="1" customWidth="1"/>
    <col min="14" max="14" width="9.1640625" hidden="1"/>
    <col min="15" max="20" width="15.1640625" hidden="1" customWidth="1"/>
    <col min="21" max="21" width="17.5" hidden="1" customWidth="1"/>
    <col min="22" max="22" width="13.1640625" customWidth="1"/>
    <col min="23" max="23" width="17.5" customWidth="1"/>
    <col min="24" max="24" width="13.1640625" customWidth="1"/>
    <col min="25" max="25" width="16" customWidth="1"/>
    <col min="26" max="26" width="11.6640625" customWidth="1"/>
    <col min="27" max="27" width="16" customWidth="1"/>
    <col min="28" max="28" width="17.5" customWidth="1"/>
    <col min="29" max="29" width="11.6640625" customWidth="1"/>
    <col min="30" max="30" width="16" customWidth="1"/>
    <col min="31" max="31" width="17.5" customWidth="1"/>
    <col min="44" max="65" width="9.1640625" hidden="1"/>
  </cols>
  <sheetData>
    <row r="2" spans="2:46" ht="36.950000000000003" customHeight="1">
      <c r="L2" s="196"/>
      <c r="M2" s="196"/>
      <c r="N2" s="196"/>
      <c r="O2" s="196"/>
      <c r="P2" s="196"/>
      <c r="Q2" s="196"/>
      <c r="R2" s="196"/>
      <c r="S2" s="196"/>
      <c r="T2" s="196"/>
      <c r="U2" s="196"/>
      <c r="V2" s="196"/>
      <c r="AT2" s="16" t="s">
        <v>87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84</v>
      </c>
    </row>
    <row r="4" spans="2:46" ht="24.95" customHeight="1">
      <c r="B4" s="19"/>
      <c r="D4" s="20" t="s">
        <v>100</v>
      </c>
      <c r="L4" s="19"/>
      <c r="M4" s="87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4.45" customHeight="1">
      <c r="B7" s="19"/>
      <c r="E7" s="225" t="str">
        <f>'Rekapitulace stavby'!K6</f>
        <v>Modernizace objektu MŠ Školní ul. Chodov -Hospodářská budova</v>
      </c>
      <c r="F7" s="226"/>
      <c r="G7" s="226"/>
      <c r="H7" s="226"/>
      <c r="L7" s="19"/>
    </row>
    <row r="8" spans="2:46" s="1" customFormat="1" ht="12" customHeight="1">
      <c r="B8" s="31"/>
      <c r="D8" s="26" t="s">
        <v>101</v>
      </c>
      <c r="L8" s="31"/>
    </row>
    <row r="9" spans="2:46" s="1" customFormat="1" ht="15.6" customHeight="1">
      <c r="B9" s="31"/>
      <c r="E9" s="207" t="s">
        <v>666</v>
      </c>
      <c r="F9" s="227"/>
      <c r="G9" s="227"/>
      <c r="H9" s="227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21</v>
      </c>
      <c r="I12" s="26" t="s">
        <v>22</v>
      </c>
      <c r="J12" s="51">
        <f>'Rekapitulace stavby'!AN8</f>
        <v>45719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23</v>
      </c>
      <c r="I14" s="26" t="s">
        <v>24</v>
      </c>
      <c r="J14" s="24" t="s">
        <v>1</v>
      </c>
      <c r="L14" s="31"/>
    </row>
    <row r="15" spans="2:46" s="1" customFormat="1" ht="18" customHeight="1">
      <c r="B15" s="31"/>
      <c r="E15" s="24" t="s">
        <v>25</v>
      </c>
      <c r="I15" s="26" t="s">
        <v>26</v>
      </c>
      <c r="J15" s="24" t="s">
        <v>1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27</v>
      </c>
      <c r="I17" s="26" t="s">
        <v>24</v>
      </c>
      <c r="J17" s="27" t="str">
        <f>'Rekapitulace stavby'!AN13</f>
        <v>14707551</v>
      </c>
      <c r="L17" s="31"/>
    </row>
    <row r="18" spans="2:12" s="1" customFormat="1" ht="18" customHeight="1">
      <c r="B18" s="31"/>
      <c r="E18" s="228" t="str">
        <f>'Rekapitulace stavby'!E14</f>
        <v>STASKO plus,spol. s r.o.,Rolavská 10,K.Vary</v>
      </c>
      <c r="F18" s="195"/>
      <c r="G18" s="195"/>
      <c r="H18" s="195"/>
      <c r="I18" s="26" t="s">
        <v>26</v>
      </c>
      <c r="J18" s="27" t="str">
        <f>'Rekapitulace stavby'!AN14</f>
        <v>CZ14707551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28</v>
      </c>
      <c r="I20" s="26" t="s">
        <v>24</v>
      </c>
      <c r="J20" s="24" t="s">
        <v>1</v>
      </c>
      <c r="L20" s="31"/>
    </row>
    <row r="21" spans="2:12" s="1" customFormat="1" ht="18" customHeight="1">
      <c r="B21" s="31"/>
      <c r="E21" s="24" t="s">
        <v>29</v>
      </c>
      <c r="I21" s="26" t="s">
        <v>26</v>
      </c>
      <c r="J21" s="24" t="s">
        <v>1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31</v>
      </c>
      <c r="I23" s="26" t="s">
        <v>24</v>
      </c>
      <c r="J23" s="24" t="s">
        <v>1</v>
      </c>
      <c r="L23" s="31"/>
    </row>
    <row r="24" spans="2:12" s="1" customFormat="1" ht="18" customHeight="1">
      <c r="B24" s="31"/>
      <c r="E24" s="24" t="s">
        <v>32</v>
      </c>
      <c r="I24" s="26" t="s">
        <v>26</v>
      </c>
      <c r="J24" s="24" t="s">
        <v>1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33</v>
      </c>
      <c r="L26" s="31"/>
    </row>
    <row r="27" spans="2:12" s="7" customFormat="1" ht="14.45" customHeight="1">
      <c r="B27" s="88"/>
      <c r="E27" s="200" t="s">
        <v>1</v>
      </c>
      <c r="F27" s="200"/>
      <c r="G27" s="200"/>
      <c r="H27" s="200"/>
      <c r="L27" s="88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89" t="s">
        <v>34</v>
      </c>
      <c r="J30" s="65">
        <f>ROUND(J130, 2)</f>
        <v>300430.81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36</v>
      </c>
      <c r="I32" s="34" t="s">
        <v>35</v>
      </c>
      <c r="J32" s="34" t="s">
        <v>37</v>
      </c>
      <c r="L32" s="31"/>
    </row>
    <row r="33" spans="2:12" s="1" customFormat="1" ht="14.45" customHeight="1">
      <c r="B33" s="31"/>
      <c r="D33" s="54" t="s">
        <v>38</v>
      </c>
      <c r="E33" s="26" t="s">
        <v>39</v>
      </c>
      <c r="F33" s="90">
        <f>ROUND((SUM(BE130:BE389)),  2)</f>
        <v>300430.81</v>
      </c>
      <c r="I33" s="91">
        <v>0.21</v>
      </c>
      <c r="J33" s="90">
        <f>ROUND(((SUM(BE130:BE389))*I33),  2)</f>
        <v>63090.47</v>
      </c>
      <c r="L33" s="31"/>
    </row>
    <row r="34" spans="2:12" s="1" customFormat="1" ht="14.45" customHeight="1">
      <c r="B34" s="31"/>
      <c r="E34" s="26" t="s">
        <v>40</v>
      </c>
      <c r="F34" s="90">
        <f>ROUND((SUM(BF130:BF389)),  2)</f>
        <v>0</v>
      </c>
      <c r="I34" s="91">
        <v>0.12</v>
      </c>
      <c r="J34" s="90">
        <f>ROUND(((SUM(BF130:BF389))*I34),  2)</f>
        <v>0</v>
      </c>
      <c r="L34" s="31"/>
    </row>
    <row r="35" spans="2:12" s="1" customFormat="1" ht="14.45" hidden="1" customHeight="1">
      <c r="B35" s="31"/>
      <c r="E35" s="26" t="s">
        <v>41</v>
      </c>
      <c r="F35" s="90">
        <f>ROUND((SUM(BG130:BG389)),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42</v>
      </c>
      <c r="F36" s="90">
        <f>ROUND((SUM(BH130:BH389)),  2)</f>
        <v>0</v>
      </c>
      <c r="I36" s="91">
        <v>0.12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43</v>
      </c>
      <c r="F37" s="90">
        <f>ROUND((SUM(BI130:BI389)),  2)</f>
        <v>0</v>
      </c>
      <c r="I37" s="91">
        <v>0</v>
      </c>
      <c r="J37" s="90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2"/>
      <c r="D39" s="93" t="s">
        <v>44</v>
      </c>
      <c r="E39" s="56"/>
      <c r="F39" s="56"/>
      <c r="G39" s="94" t="s">
        <v>45</v>
      </c>
      <c r="H39" s="95" t="s">
        <v>46</v>
      </c>
      <c r="I39" s="56"/>
      <c r="J39" s="96">
        <f>SUM(J30:J37)</f>
        <v>363521.28000000003</v>
      </c>
      <c r="K39" s="97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2" t="s">
        <v>49</v>
      </c>
      <c r="E61" s="33"/>
      <c r="F61" s="98" t="s">
        <v>50</v>
      </c>
      <c r="G61" s="42" t="s">
        <v>49</v>
      </c>
      <c r="H61" s="33"/>
      <c r="I61" s="33"/>
      <c r="J61" s="99" t="s">
        <v>50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0" t="s">
        <v>51</v>
      </c>
      <c r="E65" s="41"/>
      <c r="F65" s="41"/>
      <c r="G65" s="40" t="s">
        <v>52</v>
      </c>
      <c r="H65" s="41"/>
      <c r="I65" s="41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2" t="s">
        <v>49</v>
      </c>
      <c r="E76" s="33"/>
      <c r="F76" s="98" t="s">
        <v>50</v>
      </c>
      <c r="G76" s="42" t="s">
        <v>49</v>
      </c>
      <c r="H76" s="33"/>
      <c r="I76" s="33"/>
      <c r="J76" s="99" t="s">
        <v>50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103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4.45" customHeight="1">
      <c r="B85" s="31"/>
      <c r="E85" s="225" t="str">
        <f>E7</f>
        <v>Modernizace objektu MŠ Školní ul. Chodov -Hospodářská budova</v>
      </c>
      <c r="F85" s="226"/>
      <c r="G85" s="226"/>
      <c r="H85" s="226"/>
      <c r="L85" s="31"/>
    </row>
    <row r="86" spans="2:47" s="1" customFormat="1" ht="12" customHeight="1">
      <c r="B86" s="31"/>
      <c r="C86" s="26" t="s">
        <v>101</v>
      </c>
      <c r="L86" s="31"/>
    </row>
    <row r="87" spans="2:47" s="1" customFormat="1" ht="15.6" customHeight="1">
      <c r="B87" s="31"/>
      <c r="E87" s="207" t="str">
        <f>E9</f>
        <v>02 - Zdravotechnika</v>
      </c>
      <c r="F87" s="227"/>
      <c r="G87" s="227"/>
      <c r="H87" s="227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 xml:space="preserve"> </v>
      </c>
      <c r="I89" s="26" t="s">
        <v>22</v>
      </c>
      <c r="J89" s="51">
        <f>IF(J12="","",J12)</f>
        <v>45719</v>
      </c>
      <c r="L89" s="31"/>
    </row>
    <row r="90" spans="2:47" s="1" customFormat="1" ht="6.95" customHeight="1">
      <c r="B90" s="31"/>
      <c r="L90" s="31"/>
    </row>
    <row r="91" spans="2:47" s="1" customFormat="1" ht="26.45" customHeight="1">
      <c r="B91" s="31"/>
      <c r="C91" s="26" t="s">
        <v>23</v>
      </c>
      <c r="F91" s="24" t="str">
        <f>E15</f>
        <v>MŠ Chodov -příspěvková organizace</v>
      </c>
      <c r="I91" s="26" t="s">
        <v>28</v>
      </c>
      <c r="J91" s="29" t="str">
        <f>E21</f>
        <v>Anna Dindáková, Staré Sedlo</v>
      </c>
      <c r="L91" s="31"/>
    </row>
    <row r="92" spans="2:47" s="1" customFormat="1" ht="15.6" customHeight="1">
      <c r="B92" s="31"/>
      <c r="C92" s="26" t="s">
        <v>27</v>
      </c>
      <c r="F92" s="24" t="str">
        <f>IF(E18="","",E18)</f>
        <v>STASKO plus,spol. s r.o.,Rolavská 10,K.Vary</v>
      </c>
      <c r="I92" s="26" t="s">
        <v>31</v>
      </c>
      <c r="J92" s="29" t="str">
        <f>E24</f>
        <v>Šimková Dita, K.Vary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104</v>
      </c>
      <c r="D94" s="92"/>
      <c r="E94" s="92"/>
      <c r="F94" s="92"/>
      <c r="G94" s="92"/>
      <c r="H94" s="92"/>
      <c r="I94" s="92"/>
      <c r="J94" s="101" t="s">
        <v>105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2" t="s">
        <v>106</v>
      </c>
      <c r="J96" s="65">
        <f>J130</f>
        <v>300430.81</v>
      </c>
      <c r="L96" s="31"/>
      <c r="AU96" s="16" t="s">
        <v>107</v>
      </c>
    </row>
    <row r="97" spans="2:12" s="8" customFormat="1" ht="24.95" customHeight="1">
      <c r="B97" s="103"/>
      <c r="D97" s="104" t="s">
        <v>108</v>
      </c>
      <c r="E97" s="105"/>
      <c r="F97" s="105"/>
      <c r="G97" s="105"/>
      <c r="H97" s="105"/>
      <c r="I97" s="105"/>
      <c r="J97" s="106">
        <f>J131</f>
        <v>45964.68</v>
      </c>
      <c r="L97" s="103"/>
    </row>
    <row r="98" spans="2:12" s="9" customFormat="1" ht="19.899999999999999" customHeight="1">
      <c r="B98" s="107"/>
      <c r="D98" s="108" t="s">
        <v>667</v>
      </c>
      <c r="E98" s="109"/>
      <c r="F98" s="109"/>
      <c r="G98" s="109"/>
      <c r="H98" s="109"/>
      <c r="I98" s="109"/>
      <c r="J98" s="110">
        <f>J132</f>
        <v>8288.4</v>
      </c>
      <c r="L98" s="107"/>
    </row>
    <row r="99" spans="2:12" s="9" customFormat="1" ht="19.899999999999999" customHeight="1">
      <c r="B99" s="107"/>
      <c r="D99" s="108" t="s">
        <v>668</v>
      </c>
      <c r="E99" s="109"/>
      <c r="F99" s="109"/>
      <c r="G99" s="109"/>
      <c r="H99" s="109"/>
      <c r="I99" s="109"/>
      <c r="J99" s="110">
        <f>J156</f>
        <v>516</v>
      </c>
      <c r="L99" s="107"/>
    </row>
    <row r="100" spans="2:12" s="9" customFormat="1" ht="19.899999999999999" customHeight="1">
      <c r="B100" s="107"/>
      <c r="D100" s="108" t="s">
        <v>110</v>
      </c>
      <c r="E100" s="109"/>
      <c r="F100" s="109"/>
      <c r="G100" s="109"/>
      <c r="H100" s="109"/>
      <c r="I100" s="109"/>
      <c r="J100" s="110">
        <f>J158</f>
        <v>1324.8</v>
      </c>
      <c r="L100" s="107"/>
    </row>
    <row r="101" spans="2:12" s="9" customFormat="1" ht="19.899999999999999" customHeight="1">
      <c r="B101" s="107"/>
      <c r="D101" s="108" t="s">
        <v>111</v>
      </c>
      <c r="E101" s="109"/>
      <c r="F101" s="109"/>
      <c r="G101" s="109"/>
      <c r="H101" s="109"/>
      <c r="I101" s="109"/>
      <c r="J101" s="110">
        <f>J162</f>
        <v>29073.8</v>
      </c>
      <c r="L101" s="107"/>
    </row>
    <row r="102" spans="2:12" s="9" customFormat="1" ht="19.899999999999999" customHeight="1">
      <c r="B102" s="107"/>
      <c r="D102" s="108" t="s">
        <v>112</v>
      </c>
      <c r="E102" s="109"/>
      <c r="F102" s="109"/>
      <c r="G102" s="109"/>
      <c r="H102" s="109"/>
      <c r="I102" s="109"/>
      <c r="J102" s="110">
        <f>J209</f>
        <v>2503.1799999999998</v>
      </c>
      <c r="L102" s="107"/>
    </row>
    <row r="103" spans="2:12" s="9" customFormat="1" ht="19.899999999999999" customHeight="1">
      <c r="B103" s="107"/>
      <c r="D103" s="108" t="s">
        <v>113</v>
      </c>
      <c r="E103" s="109"/>
      <c r="F103" s="109"/>
      <c r="G103" s="109"/>
      <c r="H103" s="109"/>
      <c r="I103" s="109"/>
      <c r="J103" s="110">
        <f>J224</f>
        <v>4258.5</v>
      </c>
      <c r="L103" s="107"/>
    </row>
    <row r="104" spans="2:12" s="8" customFormat="1" ht="24.95" customHeight="1">
      <c r="B104" s="103"/>
      <c r="D104" s="104" t="s">
        <v>114</v>
      </c>
      <c r="E104" s="105"/>
      <c r="F104" s="105"/>
      <c r="G104" s="105"/>
      <c r="H104" s="105"/>
      <c r="I104" s="105"/>
      <c r="J104" s="106">
        <f>J226</f>
        <v>215020.44999999998</v>
      </c>
      <c r="L104" s="103"/>
    </row>
    <row r="105" spans="2:12" s="9" customFormat="1" ht="19.899999999999999" customHeight="1">
      <c r="B105" s="107"/>
      <c r="D105" s="108" t="s">
        <v>116</v>
      </c>
      <c r="E105" s="109"/>
      <c r="F105" s="109"/>
      <c r="G105" s="109"/>
      <c r="H105" s="109"/>
      <c r="I105" s="109"/>
      <c r="J105" s="110">
        <f>J227</f>
        <v>12152.29</v>
      </c>
      <c r="L105" s="107"/>
    </row>
    <row r="106" spans="2:12" s="9" customFormat="1" ht="19.899999999999999" customHeight="1">
      <c r="B106" s="107"/>
      <c r="D106" s="108" t="s">
        <v>669</v>
      </c>
      <c r="E106" s="109"/>
      <c r="F106" s="109"/>
      <c r="G106" s="109"/>
      <c r="H106" s="109"/>
      <c r="I106" s="109"/>
      <c r="J106" s="110">
        <f>J259</f>
        <v>32381.949999999997</v>
      </c>
      <c r="L106" s="107"/>
    </row>
    <row r="107" spans="2:12" s="9" customFormat="1" ht="19.899999999999999" customHeight="1">
      <c r="B107" s="107"/>
      <c r="D107" s="108" t="s">
        <v>670</v>
      </c>
      <c r="E107" s="109"/>
      <c r="F107" s="109"/>
      <c r="G107" s="109"/>
      <c r="H107" s="109"/>
      <c r="I107" s="109"/>
      <c r="J107" s="110">
        <f>J301</f>
        <v>95095.51999999999</v>
      </c>
      <c r="L107" s="107"/>
    </row>
    <row r="108" spans="2:12" s="9" customFormat="1" ht="19.899999999999999" customHeight="1">
      <c r="B108" s="107"/>
      <c r="D108" s="108" t="s">
        <v>671</v>
      </c>
      <c r="E108" s="109"/>
      <c r="F108" s="109"/>
      <c r="G108" s="109"/>
      <c r="H108" s="109"/>
      <c r="I108" s="109"/>
      <c r="J108" s="110">
        <f>J359</f>
        <v>57752.25</v>
      </c>
      <c r="L108" s="107"/>
    </row>
    <row r="109" spans="2:12" s="9" customFormat="1" ht="19.899999999999999" customHeight="1">
      <c r="B109" s="107"/>
      <c r="D109" s="108" t="s">
        <v>672</v>
      </c>
      <c r="E109" s="109"/>
      <c r="F109" s="109"/>
      <c r="G109" s="109"/>
      <c r="H109" s="109"/>
      <c r="I109" s="109"/>
      <c r="J109" s="110">
        <f>J382</f>
        <v>17638.439999999999</v>
      </c>
      <c r="L109" s="107"/>
    </row>
    <row r="110" spans="2:12" s="8" customFormat="1" ht="24.95" customHeight="1">
      <c r="B110" s="103"/>
      <c r="D110" s="104" t="s">
        <v>673</v>
      </c>
      <c r="E110" s="105"/>
      <c r="F110" s="105"/>
      <c r="G110" s="105"/>
      <c r="H110" s="105"/>
      <c r="I110" s="105"/>
      <c r="J110" s="106">
        <f>J386</f>
        <v>39445.68</v>
      </c>
      <c r="L110" s="103"/>
    </row>
    <row r="111" spans="2:12" s="1" customFormat="1" ht="21.75" customHeight="1">
      <c r="B111" s="31"/>
      <c r="L111" s="31"/>
    </row>
    <row r="112" spans="2:12" s="1" customFormat="1" ht="6.95" customHeight="1">
      <c r="B112" s="43"/>
      <c r="C112" s="44"/>
      <c r="D112" s="44"/>
      <c r="E112" s="44"/>
      <c r="F112" s="44"/>
      <c r="G112" s="44"/>
      <c r="H112" s="44"/>
      <c r="I112" s="44"/>
      <c r="J112" s="44"/>
      <c r="K112" s="44"/>
      <c r="L112" s="31"/>
    </row>
    <row r="116" spans="2:12" s="1" customFormat="1" ht="6.95" customHeight="1">
      <c r="B116" s="45"/>
      <c r="C116" s="46"/>
      <c r="D116" s="46"/>
      <c r="E116" s="46"/>
      <c r="F116" s="46"/>
      <c r="G116" s="46"/>
      <c r="H116" s="46"/>
      <c r="I116" s="46"/>
      <c r="J116" s="46"/>
      <c r="K116" s="46"/>
      <c r="L116" s="31"/>
    </row>
    <row r="117" spans="2:12" s="1" customFormat="1" ht="24.95" customHeight="1">
      <c r="B117" s="31"/>
      <c r="C117" s="20" t="s">
        <v>123</v>
      </c>
      <c r="L117" s="31"/>
    </row>
    <row r="118" spans="2:12" s="1" customFormat="1" ht="6.95" customHeight="1">
      <c r="B118" s="31"/>
      <c r="L118" s="31"/>
    </row>
    <row r="119" spans="2:12" s="1" customFormat="1" ht="12" customHeight="1">
      <c r="B119" s="31"/>
      <c r="C119" s="26" t="s">
        <v>16</v>
      </c>
      <c r="L119" s="31"/>
    </row>
    <row r="120" spans="2:12" s="1" customFormat="1" ht="14.45" customHeight="1">
      <c r="B120" s="31"/>
      <c r="E120" s="225" t="str">
        <f>E7</f>
        <v>Modernizace objektu MŠ Školní ul. Chodov -Hospodářská budova</v>
      </c>
      <c r="F120" s="226"/>
      <c r="G120" s="226"/>
      <c r="H120" s="226"/>
      <c r="L120" s="31"/>
    </row>
    <row r="121" spans="2:12" s="1" customFormat="1" ht="12" customHeight="1">
      <c r="B121" s="31"/>
      <c r="C121" s="26" t="s">
        <v>101</v>
      </c>
      <c r="L121" s="31"/>
    </row>
    <row r="122" spans="2:12" s="1" customFormat="1" ht="15.6" customHeight="1">
      <c r="B122" s="31"/>
      <c r="E122" s="207" t="str">
        <f>E9</f>
        <v>02 - Zdravotechnika</v>
      </c>
      <c r="F122" s="227"/>
      <c r="G122" s="227"/>
      <c r="H122" s="227"/>
      <c r="L122" s="31"/>
    </row>
    <row r="123" spans="2:12" s="1" customFormat="1" ht="6.95" customHeight="1">
      <c r="B123" s="31"/>
      <c r="L123" s="31"/>
    </row>
    <row r="124" spans="2:12" s="1" customFormat="1" ht="12" customHeight="1">
      <c r="B124" s="31"/>
      <c r="C124" s="26" t="s">
        <v>20</v>
      </c>
      <c r="F124" s="24" t="str">
        <f>F12</f>
        <v xml:space="preserve"> </v>
      </c>
      <c r="I124" s="26" t="s">
        <v>22</v>
      </c>
      <c r="J124" s="51">
        <f>IF(J12="","",J12)</f>
        <v>45719</v>
      </c>
      <c r="L124" s="31"/>
    </row>
    <row r="125" spans="2:12" s="1" customFormat="1" ht="6.95" customHeight="1">
      <c r="B125" s="31"/>
      <c r="L125" s="31"/>
    </row>
    <row r="126" spans="2:12" s="1" customFormat="1" ht="26.45" customHeight="1">
      <c r="B126" s="31"/>
      <c r="C126" s="26" t="s">
        <v>23</v>
      </c>
      <c r="F126" s="24" t="str">
        <f>E15</f>
        <v>MŠ Chodov -příspěvková organizace</v>
      </c>
      <c r="I126" s="26" t="s">
        <v>28</v>
      </c>
      <c r="J126" s="29" t="str">
        <f>E21</f>
        <v>Anna Dindáková, Staré Sedlo</v>
      </c>
      <c r="L126" s="31"/>
    </row>
    <row r="127" spans="2:12" s="1" customFormat="1" ht="15.6" customHeight="1">
      <c r="B127" s="31"/>
      <c r="C127" s="26" t="s">
        <v>27</v>
      </c>
      <c r="F127" s="24" t="str">
        <f>IF(E18="","",E18)</f>
        <v>STASKO plus,spol. s r.o.,Rolavská 10,K.Vary</v>
      </c>
      <c r="I127" s="26" t="s">
        <v>31</v>
      </c>
      <c r="J127" s="29" t="str">
        <f>E24</f>
        <v>Šimková Dita, K.Vary</v>
      </c>
      <c r="L127" s="31"/>
    </row>
    <row r="128" spans="2:12" s="1" customFormat="1" ht="10.35" customHeight="1">
      <c r="B128" s="31"/>
      <c r="L128" s="31"/>
    </row>
    <row r="129" spans="2:65" s="10" customFormat="1" ht="29.25" customHeight="1">
      <c r="B129" s="111"/>
      <c r="C129" s="112" t="s">
        <v>124</v>
      </c>
      <c r="D129" s="113" t="s">
        <v>59</v>
      </c>
      <c r="E129" s="113" t="s">
        <v>55</v>
      </c>
      <c r="F129" s="113" t="s">
        <v>56</v>
      </c>
      <c r="G129" s="113" t="s">
        <v>125</v>
      </c>
      <c r="H129" s="113" t="s">
        <v>126</v>
      </c>
      <c r="I129" s="113" t="s">
        <v>127</v>
      </c>
      <c r="J129" s="114" t="s">
        <v>105</v>
      </c>
      <c r="K129" s="115" t="s">
        <v>128</v>
      </c>
      <c r="L129" s="111"/>
      <c r="M129" s="58" t="s">
        <v>1</v>
      </c>
      <c r="N129" s="59" t="s">
        <v>38</v>
      </c>
      <c r="O129" s="59" t="s">
        <v>129</v>
      </c>
      <c r="P129" s="59" t="s">
        <v>130</v>
      </c>
      <c r="Q129" s="59" t="s">
        <v>131</v>
      </c>
      <c r="R129" s="59" t="s">
        <v>132</v>
      </c>
      <c r="S129" s="59" t="s">
        <v>133</v>
      </c>
      <c r="T129" s="60" t="s">
        <v>134</v>
      </c>
    </row>
    <row r="130" spans="2:65" s="1" customFormat="1" ht="22.9" customHeight="1">
      <c r="B130" s="31"/>
      <c r="C130" s="63" t="s">
        <v>135</v>
      </c>
      <c r="J130" s="116">
        <f>BK130</f>
        <v>300430.81</v>
      </c>
      <c r="L130" s="31"/>
      <c r="M130" s="61"/>
      <c r="N130" s="52"/>
      <c r="O130" s="52"/>
      <c r="P130" s="117">
        <f>P131+P226+P386</f>
        <v>0</v>
      </c>
      <c r="Q130" s="52"/>
      <c r="R130" s="117">
        <f>R131+R226+R386</f>
        <v>12.431140599999999</v>
      </c>
      <c r="S130" s="52"/>
      <c r="T130" s="118">
        <f>T131+T226+T386</f>
        <v>0</v>
      </c>
      <c r="AT130" s="16" t="s">
        <v>73</v>
      </c>
      <c r="AU130" s="16" t="s">
        <v>107</v>
      </c>
      <c r="BK130" s="119">
        <f>BK131+BK226+BK386</f>
        <v>300430.81</v>
      </c>
    </row>
    <row r="131" spans="2:65" s="11" customFormat="1" ht="25.9" customHeight="1">
      <c r="B131" s="120"/>
      <c r="D131" s="121" t="s">
        <v>73</v>
      </c>
      <c r="E131" s="122" t="s">
        <v>136</v>
      </c>
      <c r="F131" s="122" t="s">
        <v>137</v>
      </c>
      <c r="I131" s="123"/>
      <c r="J131" s="124">
        <f>BK131</f>
        <v>45964.68</v>
      </c>
      <c r="L131" s="120"/>
      <c r="M131" s="125"/>
      <c r="P131" s="126">
        <f>P132+P156+P158+P162+P209+P224</f>
        <v>0</v>
      </c>
      <c r="R131" s="126">
        <f>R132+R156+R158+R162+R209+R224</f>
        <v>6.2294967999999997</v>
      </c>
      <c r="T131" s="127">
        <f>T132+T156+T158+T162+T209+T224</f>
        <v>0</v>
      </c>
      <c r="AR131" s="121" t="s">
        <v>82</v>
      </c>
      <c r="AT131" s="128" t="s">
        <v>73</v>
      </c>
      <c r="AU131" s="128" t="s">
        <v>74</v>
      </c>
      <c r="AY131" s="121" t="s">
        <v>138</v>
      </c>
      <c r="BK131" s="129">
        <f>BK132+BK156+BK158+BK162+BK209+BK224</f>
        <v>45964.68</v>
      </c>
    </row>
    <row r="132" spans="2:65" s="11" customFormat="1" ht="22.9" customHeight="1">
      <c r="B132" s="120"/>
      <c r="D132" s="121" t="s">
        <v>73</v>
      </c>
      <c r="E132" s="130" t="s">
        <v>82</v>
      </c>
      <c r="F132" s="130" t="s">
        <v>674</v>
      </c>
      <c r="I132" s="123"/>
      <c r="J132" s="131">
        <f>BK132</f>
        <v>8288.4</v>
      </c>
      <c r="L132" s="120"/>
      <c r="M132" s="125"/>
      <c r="P132" s="126">
        <f>SUM(P133:P155)</f>
        <v>0</v>
      </c>
      <c r="R132" s="126">
        <f>SUM(R133:R155)</f>
        <v>2.9721759999999997</v>
      </c>
      <c r="T132" s="127">
        <f>SUM(T133:T155)</f>
        <v>0</v>
      </c>
      <c r="AR132" s="121" t="s">
        <v>82</v>
      </c>
      <c r="AT132" s="128" t="s">
        <v>73</v>
      </c>
      <c r="AU132" s="128" t="s">
        <v>82</v>
      </c>
      <c r="AY132" s="121" t="s">
        <v>138</v>
      </c>
      <c r="BK132" s="129">
        <f>SUM(BK133:BK155)</f>
        <v>8288.4</v>
      </c>
    </row>
    <row r="133" spans="2:65" s="1" customFormat="1" ht="14.45" customHeight="1">
      <c r="B133" s="31"/>
      <c r="C133" s="132" t="s">
        <v>82</v>
      </c>
      <c r="D133" s="132" t="s">
        <v>141</v>
      </c>
      <c r="E133" s="133" t="s">
        <v>675</v>
      </c>
      <c r="F133" s="134" t="s">
        <v>676</v>
      </c>
      <c r="G133" s="135" t="s">
        <v>263</v>
      </c>
      <c r="H133" s="136">
        <v>1.73</v>
      </c>
      <c r="I133" s="137">
        <v>1640</v>
      </c>
      <c r="J133" s="138">
        <f>ROUND(I133*H133,2)</f>
        <v>2837.2</v>
      </c>
      <c r="K133" s="139"/>
      <c r="L133" s="31"/>
      <c r="M133" s="140" t="s">
        <v>1</v>
      </c>
      <c r="N133" s="141" t="s">
        <v>39</v>
      </c>
      <c r="P133" s="142">
        <f>O133*H133</f>
        <v>0</v>
      </c>
      <c r="Q133" s="142">
        <v>0</v>
      </c>
      <c r="R133" s="142">
        <f>Q133*H133</f>
        <v>0</v>
      </c>
      <c r="S133" s="142">
        <v>0</v>
      </c>
      <c r="T133" s="143">
        <f>S133*H133</f>
        <v>0</v>
      </c>
      <c r="AR133" s="144" t="s">
        <v>145</v>
      </c>
      <c r="AT133" s="144" t="s">
        <v>141</v>
      </c>
      <c r="AU133" s="144" t="s">
        <v>84</v>
      </c>
      <c r="AY133" s="16" t="s">
        <v>138</v>
      </c>
      <c r="BE133" s="145">
        <f>IF(N133="základní",J133,0)</f>
        <v>2837.2</v>
      </c>
      <c r="BF133" s="145">
        <f>IF(N133="snížená",J133,0)</f>
        <v>0</v>
      </c>
      <c r="BG133" s="145">
        <f>IF(N133="zákl. přenesená",J133,0)</f>
        <v>0</v>
      </c>
      <c r="BH133" s="145">
        <f>IF(N133="sníž. přenesená",J133,0)</f>
        <v>0</v>
      </c>
      <c r="BI133" s="145">
        <f>IF(N133="nulová",J133,0)</f>
        <v>0</v>
      </c>
      <c r="BJ133" s="16" t="s">
        <v>82</v>
      </c>
      <c r="BK133" s="145">
        <f>ROUND(I133*H133,2)</f>
        <v>2837.2</v>
      </c>
      <c r="BL133" s="16" t="s">
        <v>145</v>
      </c>
      <c r="BM133" s="144" t="s">
        <v>677</v>
      </c>
    </row>
    <row r="134" spans="2:65" s="12" customFormat="1" ht="11.25">
      <c r="B134" s="146"/>
      <c r="D134" s="147" t="s">
        <v>154</v>
      </c>
      <c r="E134" s="148" t="s">
        <v>1</v>
      </c>
      <c r="F134" s="149" t="s">
        <v>678</v>
      </c>
      <c r="H134" s="150">
        <v>1.73</v>
      </c>
      <c r="I134" s="151"/>
      <c r="L134" s="146"/>
      <c r="M134" s="152"/>
      <c r="T134" s="153"/>
      <c r="AT134" s="148" t="s">
        <v>154</v>
      </c>
      <c r="AU134" s="148" t="s">
        <v>84</v>
      </c>
      <c r="AV134" s="12" t="s">
        <v>84</v>
      </c>
      <c r="AW134" s="12" t="s">
        <v>30</v>
      </c>
      <c r="AX134" s="12" t="s">
        <v>74</v>
      </c>
      <c r="AY134" s="148" t="s">
        <v>138</v>
      </c>
    </row>
    <row r="135" spans="2:65" s="13" customFormat="1" ht="11.25">
      <c r="B135" s="154"/>
      <c r="D135" s="147" t="s">
        <v>154</v>
      </c>
      <c r="E135" s="155" t="s">
        <v>1</v>
      </c>
      <c r="F135" s="156" t="s">
        <v>162</v>
      </c>
      <c r="H135" s="157">
        <v>1.73</v>
      </c>
      <c r="I135" s="158"/>
      <c r="L135" s="154"/>
      <c r="M135" s="159"/>
      <c r="T135" s="160"/>
      <c r="AT135" s="155" t="s">
        <v>154</v>
      </c>
      <c r="AU135" s="155" t="s">
        <v>84</v>
      </c>
      <c r="AV135" s="13" t="s">
        <v>145</v>
      </c>
      <c r="AW135" s="13" t="s">
        <v>30</v>
      </c>
      <c r="AX135" s="13" t="s">
        <v>82</v>
      </c>
      <c r="AY135" s="155" t="s">
        <v>138</v>
      </c>
    </row>
    <row r="136" spans="2:65" s="1" customFormat="1" ht="14.45" customHeight="1">
      <c r="B136" s="31"/>
      <c r="C136" s="132" t="s">
        <v>84</v>
      </c>
      <c r="D136" s="132" t="s">
        <v>141</v>
      </c>
      <c r="E136" s="133" t="s">
        <v>679</v>
      </c>
      <c r="F136" s="134" t="s">
        <v>680</v>
      </c>
      <c r="G136" s="135" t="s">
        <v>263</v>
      </c>
      <c r="H136" s="136">
        <v>1.73</v>
      </c>
      <c r="I136" s="137">
        <v>1</v>
      </c>
      <c r="J136" s="138">
        <f>ROUND(I136*H136,2)</f>
        <v>1.73</v>
      </c>
      <c r="K136" s="139"/>
      <c r="L136" s="31"/>
      <c r="M136" s="140" t="s">
        <v>1</v>
      </c>
      <c r="N136" s="141" t="s">
        <v>39</v>
      </c>
      <c r="P136" s="142">
        <f>O136*H136</f>
        <v>0</v>
      </c>
      <c r="Q136" s="142">
        <v>0</v>
      </c>
      <c r="R136" s="142">
        <f>Q136*H136</f>
        <v>0</v>
      </c>
      <c r="S136" s="142">
        <v>0</v>
      </c>
      <c r="T136" s="143">
        <f>S136*H136</f>
        <v>0</v>
      </c>
      <c r="AR136" s="144" t="s">
        <v>145</v>
      </c>
      <c r="AT136" s="144" t="s">
        <v>141</v>
      </c>
      <c r="AU136" s="144" t="s">
        <v>84</v>
      </c>
      <c r="AY136" s="16" t="s">
        <v>138</v>
      </c>
      <c r="BE136" s="145">
        <f>IF(N136="základní",J136,0)</f>
        <v>1.73</v>
      </c>
      <c r="BF136" s="145">
        <f>IF(N136="snížená",J136,0)</f>
        <v>0</v>
      </c>
      <c r="BG136" s="145">
        <f>IF(N136="zákl. přenesená",J136,0)</f>
        <v>0</v>
      </c>
      <c r="BH136" s="145">
        <f>IF(N136="sníž. přenesená",J136,0)</f>
        <v>0</v>
      </c>
      <c r="BI136" s="145">
        <f>IF(N136="nulová",J136,0)</f>
        <v>0</v>
      </c>
      <c r="BJ136" s="16" t="s">
        <v>82</v>
      </c>
      <c r="BK136" s="145">
        <f>ROUND(I136*H136,2)</f>
        <v>1.73</v>
      </c>
      <c r="BL136" s="16" t="s">
        <v>145</v>
      </c>
      <c r="BM136" s="144" t="s">
        <v>681</v>
      </c>
    </row>
    <row r="137" spans="2:65" s="1" customFormat="1" ht="14.45" customHeight="1">
      <c r="B137" s="31"/>
      <c r="C137" s="132" t="s">
        <v>139</v>
      </c>
      <c r="D137" s="132" t="s">
        <v>141</v>
      </c>
      <c r="E137" s="133" t="s">
        <v>682</v>
      </c>
      <c r="F137" s="134" t="s">
        <v>683</v>
      </c>
      <c r="G137" s="135" t="s">
        <v>263</v>
      </c>
      <c r="H137" s="136">
        <v>1.2350000000000001</v>
      </c>
      <c r="I137" s="137">
        <v>435</v>
      </c>
      <c r="J137" s="138">
        <f>ROUND(I137*H137,2)</f>
        <v>537.23</v>
      </c>
      <c r="K137" s="139"/>
      <c r="L137" s="31"/>
      <c r="M137" s="140" t="s">
        <v>1</v>
      </c>
      <c r="N137" s="141" t="s">
        <v>39</v>
      </c>
      <c r="P137" s="142">
        <f>O137*H137</f>
        <v>0</v>
      </c>
      <c r="Q137" s="142">
        <v>0</v>
      </c>
      <c r="R137" s="142">
        <f>Q137*H137</f>
        <v>0</v>
      </c>
      <c r="S137" s="142">
        <v>0</v>
      </c>
      <c r="T137" s="143">
        <f>S137*H137</f>
        <v>0</v>
      </c>
      <c r="AR137" s="144" t="s">
        <v>145</v>
      </c>
      <c r="AT137" s="144" t="s">
        <v>141</v>
      </c>
      <c r="AU137" s="144" t="s">
        <v>84</v>
      </c>
      <c r="AY137" s="16" t="s">
        <v>138</v>
      </c>
      <c r="BE137" s="145">
        <f>IF(N137="základní",J137,0)</f>
        <v>537.23</v>
      </c>
      <c r="BF137" s="145">
        <f>IF(N137="snížená",J137,0)</f>
        <v>0</v>
      </c>
      <c r="BG137" s="145">
        <f>IF(N137="zákl. přenesená",J137,0)</f>
        <v>0</v>
      </c>
      <c r="BH137" s="145">
        <f>IF(N137="sníž. přenesená",J137,0)</f>
        <v>0</v>
      </c>
      <c r="BI137" s="145">
        <f>IF(N137="nulová",J137,0)</f>
        <v>0</v>
      </c>
      <c r="BJ137" s="16" t="s">
        <v>82</v>
      </c>
      <c r="BK137" s="145">
        <f>ROUND(I137*H137,2)</f>
        <v>537.23</v>
      </c>
      <c r="BL137" s="16" t="s">
        <v>145</v>
      </c>
      <c r="BM137" s="144" t="s">
        <v>684</v>
      </c>
    </row>
    <row r="138" spans="2:65" s="14" customFormat="1" ht="11.25">
      <c r="B138" s="161"/>
      <c r="D138" s="147" t="s">
        <v>154</v>
      </c>
      <c r="E138" s="162" t="s">
        <v>1</v>
      </c>
      <c r="F138" s="163" t="s">
        <v>685</v>
      </c>
      <c r="H138" s="162" t="s">
        <v>1</v>
      </c>
      <c r="I138" s="164"/>
      <c r="L138" s="161"/>
      <c r="M138" s="165"/>
      <c r="T138" s="166"/>
      <c r="AT138" s="162" t="s">
        <v>154</v>
      </c>
      <c r="AU138" s="162" t="s">
        <v>84</v>
      </c>
      <c r="AV138" s="14" t="s">
        <v>82</v>
      </c>
      <c r="AW138" s="14" t="s">
        <v>30</v>
      </c>
      <c r="AX138" s="14" t="s">
        <v>74</v>
      </c>
      <c r="AY138" s="162" t="s">
        <v>138</v>
      </c>
    </row>
    <row r="139" spans="2:65" s="12" customFormat="1" ht="11.25">
      <c r="B139" s="146"/>
      <c r="D139" s="147" t="s">
        <v>154</v>
      </c>
      <c r="E139" s="148" t="s">
        <v>1</v>
      </c>
      <c r="F139" s="149" t="s">
        <v>686</v>
      </c>
      <c r="H139" s="150">
        <v>0.24</v>
      </c>
      <c r="I139" s="151"/>
      <c r="L139" s="146"/>
      <c r="M139" s="152"/>
      <c r="T139" s="153"/>
      <c r="AT139" s="148" t="s">
        <v>154</v>
      </c>
      <c r="AU139" s="148" t="s">
        <v>84</v>
      </c>
      <c r="AV139" s="12" t="s">
        <v>84</v>
      </c>
      <c r="AW139" s="12" t="s">
        <v>30</v>
      </c>
      <c r="AX139" s="12" t="s">
        <v>74</v>
      </c>
      <c r="AY139" s="148" t="s">
        <v>138</v>
      </c>
    </row>
    <row r="140" spans="2:65" s="14" customFormat="1" ht="11.25">
      <c r="B140" s="161"/>
      <c r="D140" s="147" t="s">
        <v>154</v>
      </c>
      <c r="E140" s="162" t="s">
        <v>1</v>
      </c>
      <c r="F140" s="163" t="s">
        <v>687</v>
      </c>
      <c r="H140" s="162" t="s">
        <v>1</v>
      </c>
      <c r="I140" s="164"/>
      <c r="L140" s="161"/>
      <c r="M140" s="165"/>
      <c r="T140" s="166"/>
      <c r="AT140" s="162" t="s">
        <v>154</v>
      </c>
      <c r="AU140" s="162" t="s">
        <v>84</v>
      </c>
      <c r="AV140" s="14" t="s">
        <v>82</v>
      </c>
      <c r="AW140" s="14" t="s">
        <v>30</v>
      </c>
      <c r="AX140" s="14" t="s">
        <v>74</v>
      </c>
      <c r="AY140" s="162" t="s">
        <v>138</v>
      </c>
    </row>
    <row r="141" spans="2:65" s="12" customFormat="1" ht="11.25">
      <c r="B141" s="146"/>
      <c r="D141" s="147" t="s">
        <v>154</v>
      </c>
      <c r="E141" s="148" t="s">
        <v>1</v>
      </c>
      <c r="F141" s="149" t="s">
        <v>688</v>
      </c>
      <c r="H141" s="150">
        <v>0.995</v>
      </c>
      <c r="I141" s="151"/>
      <c r="L141" s="146"/>
      <c r="M141" s="152"/>
      <c r="T141" s="153"/>
      <c r="AT141" s="148" t="s">
        <v>154</v>
      </c>
      <c r="AU141" s="148" t="s">
        <v>84</v>
      </c>
      <c r="AV141" s="12" t="s">
        <v>84</v>
      </c>
      <c r="AW141" s="12" t="s">
        <v>30</v>
      </c>
      <c r="AX141" s="12" t="s">
        <v>74</v>
      </c>
      <c r="AY141" s="148" t="s">
        <v>138</v>
      </c>
    </row>
    <row r="142" spans="2:65" s="13" customFormat="1" ht="11.25">
      <c r="B142" s="154"/>
      <c r="D142" s="147" t="s">
        <v>154</v>
      </c>
      <c r="E142" s="155" t="s">
        <v>1</v>
      </c>
      <c r="F142" s="156" t="s">
        <v>162</v>
      </c>
      <c r="H142" s="157">
        <v>1.2350000000000001</v>
      </c>
      <c r="I142" s="158"/>
      <c r="L142" s="154"/>
      <c r="M142" s="159"/>
      <c r="T142" s="160"/>
      <c r="AT142" s="155" t="s">
        <v>154</v>
      </c>
      <c r="AU142" s="155" t="s">
        <v>84</v>
      </c>
      <c r="AV142" s="13" t="s">
        <v>145</v>
      </c>
      <c r="AW142" s="13" t="s">
        <v>30</v>
      </c>
      <c r="AX142" s="13" t="s">
        <v>82</v>
      </c>
      <c r="AY142" s="155" t="s">
        <v>138</v>
      </c>
    </row>
    <row r="143" spans="2:65" s="1" customFormat="1" ht="14.45" customHeight="1">
      <c r="B143" s="31"/>
      <c r="C143" s="132" t="s">
        <v>145</v>
      </c>
      <c r="D143" s="132" t="s">
        <v>141</v>
      </c>
      <c r="E143" s="133" t="s">
        <v>689</v>
      </c>
      <c r="F143" s="134" t="s">
        <v>690</v>
      </c>
      <c r="G143" s="135" t="s">
        <v>263</v>
      </c>
      <c r="H143" s="136">
        <v>1.2350000000000001</v>
      </c>
      <c r="I143" s="137">
        <v>13</v>
      </c>
      <c r="J143" s="138">
        <f>ROUND(I143*H143,2)</f>
        <v>16.059999999999999</v>
      </c>
      <c r="K143" s="139"/>
      <c r="L143" s="31"/>
      <c r="M143" s="140" t="s">
        <v>1</v>
      </c>
      <c r="N143" s="141" t="s">
        <v>39</v>
      </c>
      <c r="P143" s="142">
        <f>O143*H143</f>
        <v>0</v>
      </c>
      <c r="Q143" s="142">
        <v>0</v>
      </c>
      <c r="R143" s="142">
        <f>Q143*H143</f>
        <v>0</v>
      </c>
      <c r="S143" s="142">
        <v>0</v>
      </c>
      <c r="T143" s="143">
        <f>S143*H143</f>
        <v>0</v>
      </c>
      <c r="AR143" s="144" t="s">
        <v>145</v>
      </c>
      <c r="AT143" s="144" t="s">
        <v>141</v>
      </c>
      <c r="AU143" s="144" t="s">
        <v>84</v>
      </c>
      <c r="AY143" s="16" t="s">
        <v>138</v>
      </c>
      <c r="BE143" s="145">
        <f>IF(N143="základní",J143,0)</f>
        <v>16.059999999999999</v>
      </c>
      <c r="BF143" s="145">
        <f>IF(N143="snížená",J143,0)</f>
        <v>0</v>
      </c>
      <c r="BG143" s="145">
        <f>IF(N143="zákl. přenesená",J143,0)</f>
        <v>0</v>
      </c>
      <c r="BH143" s="145">
        <f>IF(N143="sníž. přenesená",J143,0)</f>
        <v>0</v>
      </c>
      <c r="BI143" s="145">
        <f>IF(N143="nulová",J143,0)</f>
        <v>0</v>
      </c>
      <c r="BJ143" s="16" t="s">
        <v>82</v>
      </c>
      <c r="BK143" s="145">
        <f>ROUND(I143*H143,2)</f>
        <v>16.059999999999999</v>
      </c>
      <c r="BL143" s="16" t="s">
        <v>145</v>
      </c>
      <c r="BM143" s="144" t="s">
        <v>691</v>
      </c>
    </row>
    <row r="144" spans="2:65" s="1" customFormat="1" ht="14.45" customHeight="1">
      <c r="B144" s="31"/>
      <c r="C144" s="132" t="s">
        <v>163</v>
      </c>
      <c r="D144" s="132" t="s">
        <v>141</v>
      </c>
      <c r="E144" s="133" t="s">
        <v>692</v>
      </c>
      <c r="F144" s="134" t="s">
        <v>693</v>
      </c>
      <c r="G144" s="135" t="s">
        <v>330</v>
      </c>
      <c r="H144" s="136">
        <v>2.4700000000000002</v>
      </c>
      <c r="I144" s="137">
        <v>450</v>
      </c>
      <c r="J144" s="138">
        <f>ROUND(I144*H144,2)</f>
        <v>1111.5</v>
      </c>
      <c r="K144" s="139"/>
      <c r="L144" s="31"/>
      <c r="M144" s="140" t="s">
        <v>1</v>
      </c>
      <c r="N144" s="141" t="s">
        <v>39</v>
      </c>
      <c r="P144" s="142">
        <f>O144*H144</f>
        <v>0</v>
      </c>
      <c r="Q144" s="142">
        <v>0</v>
      </c>
      <c r="R144" s="142">
        <f>Q144*H144</f>
        <v>0</v>
      </c>
      <c r="S144" s="142">
        <v>0</v>
      </c>
      <c r="T144" s="143">
        <f>S144*H144</f>
        <v>0</v>
      </c>
      <c r="AR144" s="144" t="s">
        <v>145</v>
      </c>
      <c r="AT144" s="144" t="s">
        <v>141</v>
      </c>
      <c r="AU144" s="144" t="s">
        <v>84</v>
      </c>
      <c r="AY144" s="16" t="s">
        <v>138</v>
      </c>
      <c r="BE144" s="145">
        <f>IF(N144="základní",J144,0)</f>
        <v>1111.5</v>
      </c>
      <c r="BF144" s="145">
        <f>IF(N144="snížená",J144,0)</f>
        <v>0</v>
      </c>
      <c r="BG144" s="145">
        <f>IF(N144="zákl. přenesená",J144,0)</f>
        <v>0</v>
      </c>
      <c r="BH144" s="145">
        <f>IF(N144="sníž. přenesená",J144,0)</f>
        <v>0</v>
      </c>
      <c r="BI144" s="145">
        <f>IF(N144="nulová",J144,0)</f>
        <v>0</v>
      </c>
      <c r="BJ144" s="16" t="s">
        <v>82</v>
      </c>
      <c r="BK144" s="145">
        <f>ROUND(I144*H144,2)</f>
        <v>1111.5</v>
      </c>
      <c r="BL144" s="16" t="s">
        <v>145</v>
      </c>
      <c r="BM144" s="144" t="s">
        <v>694</v>
      </c>
    </row>
    <row r="145" spans="2:65" s="12" customFormat="1" ht="11.25">
      <c r="B145" s="146"/>
      <c r="D145" s="147" t="s">
        <v>154</v>
      </c>
      <c r="E145" s="148" t="s">
        <v>1</v>
      </c>
      <c r="F145" s="149" t="s">
        <v>695</v>
      </c>
      <c r="H145" s="150">
        <v>2.4700000000000002</v>
      </c>
      <c r="I145" s="151"/>
      <c r="L145" s="146"/>
      <c r="M145" s="152"/>
      <c r="T145" s="153"/>
      <c r="AT145" s="148" t="s">
        <v>154</v>
      </c>
      <c r="AU145" s="148" t="s">
        <v>84</v>
      </c>
      <c r="AV145" s="12" t="s">
        <v>84</v>
      </c>
      <c r="AW145" s="12" t="s">
        <v>30</v>
      </c>
      <c r="AX145" s="12" t="s">
        <v>74</v>
      </c>
      <c r="AY145" s="148" t="s">
        <v>138</v>
      </c>
    </row>
    <row r="146" spans="2:65" s="13" customFormat="1" ht="11.25">
      <c r="B146" s="154"/>
      <c r="D146" s="147" t="s">
        <v>154</v>
      </c>
      <c r="E146" s="155" t="s">
        <v>1</v>
      </c>
      <c r="F146" s="156" t="s">
        <v>162</v>
      </c>
      <c r="H146" s="157">
        <v>2.4700000000000002</v>
      </c>
      <c r="I146" s="158"/>
      <c r="L146" s="154"/>
      <c r="M146" s="159"/>
      <c r="T146" s="160"/>
      <c r="AT146" s="155" t="s">
        <v>154</v>
      </c>
      <c r="AU146" s="155" t="s">
        <v>84</v>
      </c>
      <c r="AV146" s="13" t="s">
        <v>145</v>
      </c>
      <c r="AW146" s="13" t="s">
        <v>30</v>
      </c>
      <c r="AX146" s="13" t="s">
        <v>82</v>
      </c>
      <c r="AY146" s="155" t="s">
        <v>138</v>
      </c>
    </row>
    <row r="147" spans="2:65" s="1" customFormat="1" ht="14.45" customHeight="1">
      <c r="B147" s="31"/>
      <c r="C147" s="132" t="s">
        <v>168</v>
      </c>
      <c r="D147" s="132" t="s">
        <v>141</v>
      </c>
      <c r="E147" s="133" t="s">
        <v>696</v>
      </c>
      <c r="F147" s="134" t="s">
        <v>697</v>
      </c>
      <c r="G147" s="135" t="s">
        <v>263</v>
      </c>
      <c r="H147" s="136">
        <v>0.495</v>
      </c>
      <c r="I147" s="137">
        <v>256</v>
      </c>
      <c r="J147" s="138">
        <f>ROUND(I147*H147,2)</f>
        <v>126.72</v>
      </c>
      <c r="K147" s="139"/>
      <c r="L147" s="31"/>
      <c r="M147" s="140" t="s">
        <v>1</v>
      </c>
      <c r="N147" s="141" t="s">
        <v>39</v>
      </c>
      <c r="P147" s="142">
        <f>O147*H147</f>
        <v>0</v>
      </c>
      <c r="Q147" s="142">
        <v>0</v>
      </c>
      <c r="R147" s="142">
        <f>Q147*H147</f>
        <v>0</v>
      </c>
      <c r="S147" s="142">
        <v>0</v>
      </c>
      <c r="T147" s="143">
        <f>S147*H147</f>
        <v>0</v>
      </c>
      <c r="AR147" s="144" t="s">
        <v>145</v>
      </c>
      <c r="AT147" s="144" t="s">
        <v>141</v>
      </c>
      <c r="AU147" s="144" t="s">
        <v>84</v>
      </c>
      <c r="AY147" s="16" t="s">
        <v>138</v>
      </c>
      <c r="BE147" s="145">
        <f>IF(N147="základní",J147,0)</f>
        <v>126.72</v>
      </c>
      <c r="BF147" s="145">
        <f>IF(N147="snížená",J147,0)</f>
        <v>0</v>
      </c>
      <c r="BG147" s="145">
        <f>IF(N147="zákl. přenesená",J147,0)</f>
        <v>0</v>
      </c>
      <c r="BH147" s="145">
        <f>IF(N147="sníž. přenesená",J147,0)</f>
        <v>0</v>
      </c>
      <c r="BI147" s="145">
        <f>IF(N147="nulová",J147,0)</f>
        <v>0</v>
      </c>
      <c r="BJ147" s="16" t="s">
        <v>82</v>
      </c>
      <c r="BK147" s="145">
        <f>ROUND(I147*H147,2)</f>
        <v>126.72</v>
      </c>
      <c r="BL147" s="16" t="s">
        <v>145</v>
      </c>
      <c r="BM147" s="144" t="s">
        <v>698</v>
      </c>
    </row>
    <row r="148" spans="2:65" s="12" customFormat="1" ht="11.25">
      <c r="B148" s="146"/>
      <c r="D148" s="147" t="s">
        <v>154</v>
      </c>
      <c r="E148" s="148" t="s">
        <v>1</v>
      </c>
      <c r="F148" s="149" t="s">
        <v>699</v>
      </c>
      <c r="H148" s="150">
        <v>0.495</v>
      </c>
      <c r="I148" s="151"/>
      <c r="L148" s="146"/>
      <c r="M148" s="152"/>
      <c r="T148" s="153"/>
      <c r="AT148" s="148" t="s">
        <v>154</v>
      </c>
      <c r="AU148" s="148" t="s">
        <v>84</v>
      </c>
      <c r="AV148" s="12" t="s">
        <v>84</v>
      </c>
      <c r="AW148" s="12" t="s">
        <v>30</v>
      </c>
      <c r="AX148" s="12" t="s">
        <v>74</v>
      </c>
      <c r="AY148" s="148" t="s">
        <v>138</v>
      </c>
    </row>
    <row r="149" spans="2:65" s="13" customFormat="1" ht="11.25">
      <c r="B149" s="154"/>
      <c r="D149" s="147" t="s">
        <v>154</v>
      </c>
      <c r="E149" s="155" t="s">
        <v>1</v>
      </c>
      <c r="F149" s="156" t="s">
        <v>162</v>
      </c>
      <c r="H149" s="157">
        <v>0.495</v>
      </c>
      <c r="I149" s="158"/>
      <c r="L149" s="154"/>
      <c r="M149" s="159"/>
      <c r="T149" s="160"/>
      <c r="AT149" s="155" t="s">
        <v>154</v>
      </c>
      <c r="AU149" s="155" t="s">
        <v>84</v>
      </c>
      <c r="AV149" s="13" t="s">
        <v>145</v>
      </c>
      <c r="AW149" s="13" t="s">
        <v>30</v>
      </c>
      <c r="AX149" s="13" t="s">
        <v>82</v>
      </c>
      <c r="AY149" s="155" t="s">
        <v>138</v>
      </c>
    </row>
    <row r="150" spans="2:65" s="1" customFormat="1" ht="14.45" customHeight="1">
      <c r="B150" s="31"/>
      <c r="C150" s="132" t="s">
        <v>174</v>
      </c>
      <c r="D150" s="132" t="s">
        <v>141</v>
      </c>
      <c r="E150" s="133" t="s">
        <v>700</v>
      </c>
      <c r="F150" s="134" t="s">
        <v>701</v>
      </c>
      <c r="G150" s="135" t="s">
        <v>263</v>
      </c>
      <c r="H150" s="136">
        <v>0.92</v>
      </c>
      <c r="I150" s="137">
        <v>603</v>
      </c>
      <c r="J150" s="138">
        <f>ROUND(I150*H150,2)</f>
        <v>554.76</v>
      </c>
      <c r="K150" s="139"/>
      <c r="L150" s="31"/>
      <c r="M150" s="140" t="s">
        <v>1</v>
      </c>
      <c r="N150" s="141" t="s">
        <v>39</v>
      </c>
      <c r="P150" s="142">
        <f>O150*H150</f>
        <v>0</v>
      </c>
      <c r="Q150" s="142">
        <v>0</v>
      </c>
      <c r="R150" s="142">
        <f>Q150*H150</f>
        <v>0</v>
      </c>
      <c r="S150" s="142">
        <v>0</v>
      </c>
      <c r="T150" s="143">
        <f>S150*H150</f>
        <v>0</v>
      </c>
      <c r="AR150" s="144" t="s">
        <v>145</v>
      </c>
      <c r="AT150" s="144" t="s">
        <v>141</v>
      </c>
      <c r="AU150" s="144" t="s">
        <v>84</v>
      </c>
      <c r="AY150" s="16" t="s">
        <v>138</v>
      </c>
      <c r="BE150" s="145">
        <f>IF(N150="základní",J150,0)</f>
        <v>554.76</v>
      </c>
      <c r="BF150" s="145">
        <f>IF(N150="snížená",J150,0)</f>
        <v>0</v>
      </c>
      <c r="BG150" s="145">
        <f>IF(N150="zákl. přenesená",J150,0)</f>
        <v>0</v>
      </c>
      <c r="BH150" s="145">
        <f>IF(N150="sníž. přenesená",J150,0)</f>
        <v>0</v>
      </c>
      <c r="BI150" s="145">
        <f>IF(N150="nulová",J150,0)</f>
        <v>0</v>
      </c>
      <c r="BJ150" s="16" t="s">
        <v>82</v>
      </c>
      <c r="BK150" s="145">
        <f>ROUND(I150*H150,2)</f>
        <v>554.76</v>
      </c>
      <c r="BL150" s="16" t="s">
        <v>145</v>
      </c>
      <c r="BM150" s="144" t="s">
        <v>702</v>
      </c>
    </row>
    <row r="151" spans="2:65" s="12" customFormat="1" ht="11.25">
      <c r="B151" s="146"/>
      <c r="D151" s="147" t="s">
        <v>154</v>
      </c>
      <c r="E151" s="148" t="s">
        <v>1</v>
      </c>
      <c r="F151" s="149" t="s">
        <v>703</v>
      </c>
      <c r="H151" s="150">
        <v>0.92</v>
      </c>
      <c r="I151" s="151"/>
      <c r="L151" s="146"/>
      <c r="M151" s="152"/>
      <c r="T151" s="153"/>
      <c r="AT151" s="148" t="s">
        <v>154</v>
      </c>
      <c r="AU151" s="148" t="s">
        <v>84</v>
      </c>
      <c r="AV151" s="12" t="s">
        <v>84</v>
      </c>
      <c r="AW151" s="12" t="s">
        <v>30</v>
      </c>
      <c r="AX151" s="12" t="s">
        <v>74</v>
      </c>
      <c r="AY151" s="148" t="s">
        <v>138</v>
      </c>
    </row>
    <row r="152" spans="2:65" s="13" customFormat="1" ht="11.25">
      <c r="B152" s="154"/>
      <c r="D152" s="147" t="s">
        <v>154</v>
      </c>
      <c r="E152" s="155" t="s">
        <v>1</v>
      </c>
      <c r="F152" s="156" t="s">
        <v>162</v>
      </c>
      <c r="H152" s="157">
        <v>0.92</v>
      </c>
      <c r="I152" s="158"/>
      <c r="L152" s="154"/>
      <c r="M152" s="159"/>
      <c r="T152" s="160"/>
      <c r="AT152" s="155" t="s">
        <v>154</v>
      </c>
      <c r="AU152" s="155" t="s">
        <v>84</v>
      </c>
      <c r="AV152" s="13" t="s">
        <v>145</v>
      </c>
      <c r="AW152" s="13" t="s">
        <v>30</v>
      </c>
      <c r="AX152" s="13" t="s">
        <v>82</v>
      </c>
      <c r="AY152" s="155" t="s">
        <v>138</v>
      </c>
    </row>
    <row r="153" spans="2:65" s="1" customFormat="1" ht="14.45" customHeight="1">
      <c r="B153" s="31"/>
      <c r="C153" s="167" t="s">
        <v>180</v>
      </c>
      <c r="D153" s="167" t="s">
        <v>360</v>
      </c>
      <c r="E153" s="168" t="s">
        <v>704</v>
      </c>
      <c r="F153" s="169" t="s">
        <v>705</v>
      </c>
      <c r="G153" s="170" t="s">
        <v>330</v>
      </c>
      <c r="H153" s="171">
        <v>1.724</v>
      </c>
      <c r="I153" s="172">
        <v>1800</v>
      </c>
      <c r="J153" s="173">
        <f>ROUND(I153*H153,2)</f>
        <v>3103.2</v>
      </c>
      <c r="K153" s="174"/>
      <c r="L153" s="175"/>
      <c r="M153" s="176" t="s">
        <v>1</v>
      </c>
      <c r="N153" s="177" t="s">
        <v>39</v>
      </c>
      <c r="P153" s="142">
        <f>O153*H153</f>
        <v>0</v>
      </c>
      <c r="Q153" s="142">
        <v>1.724</v>
      </c>
      <c r="R153" s="142">
        <f>Q153*H153</f>
        <v>2.9721759999999997</v>
      </c>
      <c r="S153" s="142">
        <v>0</v>
      </c>
      <c r="T153" s="143">
        <f>S153*H153</f>
        <v>0</v>
      </c>
      <c r="AR153" s="144" t="s">
        <v>180</v>
      </c>
      <c r="AT153" s="144" t="s">
        <v>360</v>
      </c>
      <c r="AU153" s="144" t="s">
        <v>84</v>
      </c>
      <c r="AY153" s="16" t="s">
        <v>138</v>
      </c>
      <c r="BE153" s="145">
        <f>IF(N153="základní",J153,0)</f>
        <v>3103.2</v>
      </c>
      <c r="BF153" s="145">
        <f>IF(N153="snížená",J153,0)</f>
        <v>0</v>
      </c>
      <c r="BG153" s="145">
        <f>IF(N153="zákl. přenesená",J153,0)</f>
        <v>0</v>
      </c>
      <c r="BH153" s="145">
        <f>IF(N153="sníž. přenesená",J153,0)</f>
        <v>0</v>
      </c>
      <c r="BI153" s="145">
        <f>IF(N153="nulová",J153,0)</f>
        <v>0</v>
      </c>
      <c r="BJ153" s="16" t="s">
        <v>82</v>
      </c>
      <c r="BK153" s="145">
        <f>ROUND(I153*H153,2)</f>
        <v>3103.2</v>
      </c>
      <c r="BL153" s="16" t="s">
        <v>145</v>
      </c>
      <c r="BM153" s="144" t="s">
        <v>706</v>
      </c>
    </row>
    <row r="154" spans="2:65" s="12" customFormat="1" ht="11.25">
      <c r="B154" s="146"/>
      <c r="D154" s="147" t="s">
        <v>154</v>
      </c>
      <c r="E154" s="148" t="s">
        <v>1</v>
      </c>
      <c r="F154" s="149" t="s">
        <v>707</v>
      </c>
      <c r="H154" s="150">
        <v>1.724</v>
      </c>
      <c r="I154" s="151"/>
      <c r="L154" s="146"/>
      <c r="M154" s="152"/>
      <c r="T154" s="153"/>
      <c r="AT154" s="148" t="s">
        <v>154</v>
      </c>
      <c r="AU154" s="148" t="s">
        <v>84</v>
      </c>
      <c r="AV154" s="12" t="s">
        <v>84</v>
      </c>
      <c r="AW154" s="12" t="s">
        <v>30</v>
      </c>
      <c r="AX154" s="12" t="s">
        <v>74</v>
      </c>
      <c r="AY154" s="148" t="s">
        <v>138</v>
      </c>
    </row>
    <row r="155" spans="2:65" s="13" customFormat="1" ht="11.25">
      <c r="B155" s="154"/>
      <c r="D155" s="147" t="s">
        <v>154</v>
      </c>
      <c r="E155" s="155" t="s">
        <v>1</v>
      </c>
      <c r="F155" s="156" t="s">
        <v>162</v>
      </c>
      <c r="H155" s="157">
        <v>1.724</v>
      </c>
      <c r="I155" s="158"/>
      <c r="L155" s="154"/>
      <c r="M155" s="159"/>
      <c r="T155" s="160"/>
      <c r="AT155" s="155" t="s">
        <v>154</v>
      </c>
      <c r="AU155" s="155" t="s">
        <v>84</v>
      </c>
      <c r="AV155" s="13" t="s">
        <v>145</v>
      </c>
      <c r="AW155" s="13" t="s">
        <v>30</v>
      </c>
      <c r="AX155" s="13" t="s">
        <v>82</v>
      </c>
      <c r="AY155" s="155" t="s">
        <v>138</v>
      </c>
    </row>
    <row r="156" spans="2:65" s="11" customFormat="1" ht="22.9" customHeight="1">
      <c r="B156" s="120"/>
      <c r="D156" s="121" t="s">
        <v>73</v>
      </c>
      <c r="E156" s="130" t="s">
        <v>145</v>
      </c>
      <c r="F156" s="130" t="s">
        <v>708</v>
      </c>
      <c r="I156" s="123"/>
      <c r="J156" s="131">
        <f>BK156</f>
        <v>516</v>
      </c>
      <c r="L156" s="120"/>
      <c r="M156" s="125"/>
      <c r="P156" s="126">
        <f>P157</f>
        <v>0</v>
      </c>
      <c r="R156" s="126">
        <f>R157</f>
        <v>0.1089072</v>
      </c>
      <c r="T156" s="127">
        <f>T157</f>
        <v>0</v>
      </c>
      <c r="AR156" s="121" t="s">
        <v>82</v>
      </c>
      <c r="AT156" s="128" t="s">
        <v>73</v>
      </c>
      <c r="AU156" s="128" t="s">
        <v>82</v>
      </c>
      <c r="AY156" s="121" t="s">
        <v>138</v>
      </c>
      <c r="BK156" s="129">
        <f>BK157</f>
        <v>516</v>
      </c>
    </row>
    <row r="157" spans="2:65" s="1" customFormat="1" ht="14.45" customHeight="1">
      <c r="B157" s="31"/>
      <c r="C157" s="132" t="s">
        <v>185</v>
      </c>
      <c r="D157" s="132" t="s">
        <v>141</v>
      </c>
      <c r="E157" s="133" t="s">
        <v>709</v>
      </c>
      <c r="F157" s="134" t="s">
        <v>710</v>
      </c>
      <c r="G157" s="135" t="s">
        <v>263</v>
      </c>
      <c r="H157" s="136">
        <v>0.24</v>
      </c>
      <c r="I157" s="137">
        <v>2150</v>
      </c>
      <c r="J157" s="138">
        <f>ROUND(I157*H157,2)</f>
        <v>516</v>
      </c>
      <c r="K157" s="139"/>
      <c r="L157" s="31"/>
      <c r="M157" s="140" t="s">
        <v>1</v>
      </c>
      <c r="N157" s="141" t="s">
        <v>39</v>
      </c>
      <c r="P157" s="142">
        <f>O157*H157</f>
        <v>0</v>
      </c>
      <c r="Q157" s="142">
        <v>0.45378000000000002</v>
      </c>
      <c r="R157" s="142">
        <f>Q157*H157</f>
        <v>0.1089072</v>
      </c>
      <c r="S157" s="142">
        <v>0</v>
      </c>
      <c r="T157" s="143">
        <f>S157*H157</f>
        <v>0</v>
      </c>
      <c r="AR157" s="144" t="s">
        <v>145</v>
      </c>
      <c r="AT157" s="144" t="s">
        <v>141</v>
      </c>
      <c r="AU157" s="144" t="s">
        <v>84</v>
      </c>
      <c r="AY157" s="16" t="s">
        <v>138</v>
      </c>
      <c r="BE157" s="145">
        <f>IF(N157="základní",J157,0)</f>
        <v>516</v>
      </c>
      <c r="BF157" s="145">
        <f>IF(N157="snížená",J157,0)</f>
        <v>0</v>
      </c>
      <c r="BG157" s="145">
        <f>IF(N157="zákl. přenesená",J157,0)</f>
        <v>0</v>
      </c>
      <c r="BH157" s="145">
        <f>IF(N157="sníž. přenesená",J157,0)</f>
        <v>0</v>
      </c>
      <c r="BI157" s="145">
        <f>IF(N157="nulová",J157,0)</f>
        <v>0</v>
      </c>
      <c r="BJ157" s="16" t="s">
        <v>82</v>
      </c>
      <c r="BK157" s="145">
        <f>ROUND(I157*H157,2)</f>
        <v>516</v>
      </c>
      <c r="BL157" s="16" t="s">
        <v>145</v>
      </c>
      <c r="BM157" s="144" t="s">
        <v>711</v>
      </c>
    </row>
    <row r="158" spans="2:65" s="11" customFormat="1" ht="22.9" customHeight="1">
      <c r="B158" s="120"/>
      <c r="D158" s="121" t="s">
        <v>73</v>
      </c>
      <c r="E158" s="130" t="s">
        <v>168</v>
      </c>
      <c r="F158" s="130" t="s">
        <v>179</v>
      </c>
      <c r="I158" s="123"/>
      <c r="J158" s="131">
        <f>BK158</f>
        <v>1324.8</v>
      </c>
      <c r="L158" s="120"/>
      <c r="M158" s="125"/>
      <c r="P158" s="126">
        <f>SUM(P159:P161)</f>
        <v>0</v>
      </c>
      <c r="R158" s="126">
        <f>SUM(R159:R161)</f>
        <v>0.1302336</v>
      </c>
      <c r="T158" s="127">
        <f>SUM(T159:T161)</f>
        <v>0</v>
      </c>
      <c r="AR158" s="121" t="s">
        <v>82</v>
      </c>
      <c r="AT158" s="128" t="s">
        <v>73</v>
      </c>
      <c r="AU158" s="128" t="s">
        <v>82</v>
      </c>
      <c r="AY158" s="121" t="s">
        <v>138</v>
      </c>
      <c r="BK158" s="129">
        <f>SUM(BK159:BK161)</f>
        <v>1324.8</v>
      </c>
    </row>
    <row r="159" spans="2:65" s="1" customFormat="1" ht="14.45" customHeight="1">
      <c r="B159" s="31"/>
      <c r="C159" s="132" t="s">
        <v>190</v>
      </c>
      <c r="D159" s="132" t="s">
        <v>141</v>
      </c>
      <c r="E159" s="133" t="s">
        <v>712</v>
      </c>
      <c r="F159" s="134" t="s">
        <v>713</v>
      </c>
      <c r="G159" s="135" t="s">
        <v>263</v>
      </c>
      <c r="H159" s="136">
        <v>0.24</v>
      </c>
      <c r="I159" s="137">
        <v>5520</v>
      </c>
      <c r="J159" s="138">
        <f>ROUND(I159*H159,2)</f>
        <v>1324.8</v>
      </c>
      <c r="K159" s="139"/>
      <c r="L159" s="31"/>
      <c r="M159" s="140" t="s">
        <v>1</v>
      </c>
      <c r="N159" s="141" t="s">
        <v>39</v>
      </c>
      <c r="P159" s="142">
        <f>O159*H159</f>
        <v>0</v>
      </c>
      <c r="Q159" s="142">
        <v>0.54264000000000001</v>
      </c>
      <c r="R159" s="142">
        <f>Q159*H159</f>
        <v>0.1302336</v>
      </c>
      <c r="S159" s="142">
        <v>0</v>
      </c>
      <c r="T159" s="143">
        <f>S159*H159</f>
        <v>0</v>
      </c>
      <c r="AR159" s="144" t="s">
        <v>145</v>
      </c>
      <c r="AT159" s="144" t="s">
        <v>141</v>
      </c>
      <c r="AU159" s="144" t="s">
        <v>84</v>
      </c>
      <c r="AY159" s="16" t="s">
        <v>138</v>
      </c>
      <c r="BE159" s="145">
        <f>IF(N159="základní",J159,0)</f>
        <v>1324.8</v>
      </c>
      <c r="BF159" s="145">
        <f>IF(N159="snížená",J159,0)</f>
        <v>0</v>
      </c>
      <c r="BG159" s="145">
        <f>IF(N159="zákl. přenesená",J159,0)</f>
        <v>0</v>
      </c>
      <c r="BH159" s="145">
        <f>IF(N159="sníž. přenesená",J159,0)</f>
        <v>0</v>
      </c>
      <c r="BI159" s="145">
        <f>IF(N159="nulová",J159,0)</f>
        <v>0</v>
      </c>
      <c r="BJ159" s="16" t="s">
        <v>82</v>
      </c>
      <c r="BK159" s="145">
        <f>ROUND(I159*H159,2)</f>
        <v>1324.8</v>
      </c>
      <c r="BL159" s="16" t="s">
        <v>145</v>
      </c>
      <c r="BM159" s="144" t="s">
        <v>714</v>
      </c>
    </row>
    <row r="160" spans="2:65" s="12" customFormat="1" ht="11.25">
      <c r="B160" s="146"/>
      <c r="D160" s="147" t="s">
        <v>154</v>
      </c>
      <c r="E160" s="148" t="s">
        <v>1</v>
      </c>
      <c r="F160" s="149" t="s">
        <v>715</v>
      </c>
      <c r="H160" s="150">
        <v>0.24</v>
      </c>
      <c r="I160" s="151"/>
      <c r="L160" s="146"/>
      <c r="M160" s="152"/>
      <c r="T160" s="153"/>
      <c r="AT160" s="148" t="s">
        <v>154</v>
      </c>
      <c r="AU160" s="148" t="s">
        <v>84</v>
      </c>
      <c r="AV160" s="12" t="s">
        <v>84</v>
      </c>
      <c r="AW160" s="12" t="s">
        <v>30</v>
      </c>
      <c r="AX160" s="12" t="s">
        <v>74</v>
      </c>
      <c r="AY160" s="148" t="s">
        <v>138</v>
      </c>
    </row>
    <row r="161" spans="2:65" s="13" customFormat="1" ht="11.25">
      <c r="B161" s="154"/>
      <c r="D161" s="147" t="s">
        <v>154</v>
      </c>
      <c r="E161" s="155" t="s">
        <v>1</v>
      </c>
      <c r="F161" s="156" t="s">
        <v>162</v>
      </c>
      <c r="H161" s="157">
        <v>0.24</v>
      </c>
      <c r="I161" s="158"/>
      <c r="L161" s="154"/>
      <c r="M161" s="159"/>
      <c r="T161" s="160"/>
      <c r="AT161" s="155" t="s">
        <v>154</v>
      </c>
      <c r="AU161" s="155" t="s">
        <v>84</v>
      </c>
      <c r="AV161" s="13" t="s">
        <v>145</v>
      </c>
      <c r="AW161" s="13" t="s">
        <v>30</v>
      </c>
      <c r="AX161" s="13" t="s">
        <v>82</v>
      </c>
      <c r="AY161" s="155" t="s">
        <v>138</v>
      </c>
    </row>
    <row r="162" spans="2:65" s="11" customFormat="1" ht="22.9" customHeight="1">
      <c r="B162" s="120"/>
      <c r="D162" s="121" t="s">
        <v>73</v>
      </c>
      <c r="E162" s="130" t="s">
        <v>185</v>
      </c>
      <c r="F162" s="130" t="s">
        <v>237</v>
      </c>
      <c r="I162" s="123"/>
      <c r="J162" s="131">
        <f>BK162</f>
        <v>29073.8</v>
      </c>
      <c r="L162" s="120"/>
      <c r="M162" s="125"/>
      <c r="P162" s="126">
        <f>SUM(P163:P208)</f>
        <v>0</v>
      </c>
      <c r="R162" s="126">
        <f>SUM(R163:R208)</f>
        <v>3.0181800000000001</v>
      </c>
      <c r="T162" s="127">
        <f>SUM(T163:T208)</f>
        <v>0</v>
      </c>
      <c r="AR162" s="121" t="s">
        <v>82</v>
      </c>
      <c r="AT162" s="128" t="s">
        <v>73</v>
      </c>
      <c r="AU162" s="128" t="s">
        <v>82</v>
      </c>
      <c r="AY162" s="121" t="s">
        <v>138</v>
      </c>
      <c r="BK162" s="129">
        <f>SUM(BK163:BK208)</f>
        <v>29073.8</v>
      </c>
    </row>
    <row r="163" spans="2:65" s="1" customFormat="1" ht="14.45" customHeight="1">
      <c r="B163" s="31"/>
      <c r="C163" s="132" t="s">
        <v>195</v>
      </c>
      <c r="D163" s="132" t="s">
        <v>141</v>
      </c>
      <c r="E163" s="133" t="s">
        <v>716</v>
      </c>
      <c r="F163" s="134" t="s">
        <v>717</v>
      </c>
      <c r="G163" s="135" t="s">
        <v>171</v>
      </c>
      <c r="H163" s="136">
        <v>7</v>
      </c>
      <c r="I163" s="137">
        <v>146</v>
      </c>
      <c r="J163" s="138">
        <f t="shared" ref="J163:J179" si="0">ROUND(I163*H163,2)</f>
        <v>1022</v>
      </c>
      <c r="K163" s="139"/>
      <c r="L163" s="31"/>
      <c r="M163" s="140" t="s">
        <v>1</v>
      </c>
      <c r="N163" s="141" t="s">
        <v>39</v>
      </c>
      <c r="P163" s="142">
        <f t="shared" ref="P163:P179" si="1">O163*H163</f>
        <v>0</v>
      </c>
      <c r="Q163" s="142">
        <v>0</v>
      </c>
      <c r="R163" s="142">
        <f t="shared" ref="R163:R179" si="2">Q163*H163</f>
        <v>0</v>
      </c>
      <c r="S163" s="142">
        <v>0</v>
      </c>
      <c r="T163" s="143">
        <f t="shared" ref="T163:T179" si="3">S163*H163</f>
        <v>0</v>
      </c>
      <c r="AR163" s="144" t="s">
        <v>228</v>
      </c>
      <c r="AT163" s="144" t="s">
        <v>141</v>
      </c>
      <c r="AU163" s="144" t="s">
        <v>84</v>
      </c>
      <c r="AY163" s="16" t="s">
        <v>138</v>
      </c>
      <c r="BE163" s="145">
        <f t="shared" ref="BE163:BE179" si="4">IF(N163="základní",J163,0)</f>
        <v>1022</v>
      </c>
      <c r="BF163" s="145">
        <f t="shared" ref="BF163:BF179" si="5">IF(N163="snížená",J163,0)</f>
        <v>0</v>
      </c>
      <c r="BG163" s="145">
        <f t="shared" ref="BG163:BG179" si="6">IF(N163="zákl. přenesená",J163,0)</f>
        <v>0</v>
      </c>
      <c r="BH163" s="145">
        <f t="shared" ref="BH163:BH179" si="7">IF(N163="sníž. přenesená",J163,0)</f>
        <v>0</v>
      </c>
      <c r="BI163" s="145">
        <f t="shared" ref="BI163:BI179" si="8">IF(N163="nulová",J163,0)</f>
        <v>0</v>
      </c>
      <c r="BJ163" s="16" t="s">
        <v>82</v>
      </c>
      <c r="BK163" s="145">
        <f t="shared" ref="BK163:BK179" si="9">ROUND(I163*H163,2)</f>
        <v>1022</v>
      </c>
      <c r="BL163" s="16" t="s">
        <v>228</v>
      </c>
      <c r="BM163" s="144" t="s">
        <v>718</v>
      </c>
    </row>
    <row r="164" spans="2:65" s="1" customFormat="1" ht="14.45" customHeight="1">
      <c r="B164" s="31"/>
      <c r="C164" s="132" t="s">
        <v>8</v>
      </c>
      <c r="D164" s="132" t="s">
        <v>141</v>
      </c>
      <c r="E164" s="133" t="s">
        <v>719</v>
      </c>
      <c r="F164" s="134" t="s">
        <v>720</v>
      </c>
      <c r="G164" s="135" t="s">
        <v>171</v>
      </c>
      <c r="H164" s="136">
        <v>7</v>
      </c>
      <c r="I164" s="137">
        <v>205</v>
      </c>
      <c r="J164" s="138">
        <f t="shared" si="0"/>
        <v>1435</v>
      </c>
      <c r="K164" s="139"/>
      <c r="L164" s="31"/>
      <c r="M164" s="140" t="s">
        <v>1</v>
      </c>
      <c r="N164" s="141" t="s">
        <v>39</v>
      </c>
      <c r="P164" s="142">
        <f t="shared" si="1"/>
        <v>0</v>
      </c>
      <c r="Q164" s="142">
        <v>0</v>
      </c>
      <c r="R164" s="142">
        <f t="shared" si="2"/>
        <v>0</v>
      </c>
      <c r="S164" s="142">
        <v>0</v>
      </c>
      <c r="T164" s="143">
        <f t="shared" si="3"/>
        <v>0</v>
      </c>
      <c r="AR164" s="144" t="s">
        <v>228</v>
      </c>
      <c r="AT164" s="144" t="s">
        <v>141</v>
      </c>
      <c r="AU164" s="144" t="s">
        <v>84</v>
      </c>
      <c r="AY164" s="16" t="s">
        <v>138</v>
      </c>
      <c r="BE164" s="145">
        <f t="shared" si="4"/>
        <v>1435</v>
      </c>
      <c r="BF164" s="145">
        <f t="shared" si="5"/>
        <v>0</v>
      </c>
      <c r="BG164" s="145">
        <f t="shared" si="6"/>
        <v>0</v>
      </c>
      <c r="BH164" s="145">
        <f t="shared" si="7"/>
        <v>0</v>
      </c>
      <c r="BI164" s="145">
        <f t="shared" si="8"/>
        <v>0</v>
      </c>
      <c r="BJ164" s="16" t="s">
        <v>82</v>
      </c>
      <c r="BK164" s="145">
        <f t="shared" si="9"/>
        <v>1435</v>
      </c>
      <c r="BL164" s="16" t="s">
        <v>228</v>
      </c>
      <c r="BM164" s="144" t="s">
        <v>721</v>
      </c>
    </row>
    <row r="165" spans="2:65" s="1" customFormat="1" ht="14.45" customHeight="1">
      <c r="B165" s="31"/>
      <c r="C165" s="132" t="s">
        <v>214</v>
      </c>
      <c r="D165" s="132" t="s">
        <v>141</v>
      </c>
      <c r="E165" s="133" t="s">
        <v>722</v>
      </c>
      <c r="F165" s="134" t="s">
        <v>723</v>
      </c>
      <c r="G165" s="135" t="s">
        <v>171</v>
      </c>
      <c r="H165" s="136">
        <v>10</v>
      </c>
      <c r="I165" s="137">
        <v>16</v>
      </c>
      <c r="J165" s="138">
        <f t="shared" si="0"/>
        <v>160</v>
      </c>
      <c r="K165" s="139"/>
      <c r="L165" s="31"/>
      <c r="M165" s="140" t="s">
        <v>1</v>
      </c>
      <c r="N165" s="141" t="s">
        <v>39</v>
      </c>
      <c r="P165" s="142">
        <f t="shared" si="1"/>
        <v>0</v>
      </c>
      <c r="Q165" s="142">
        <v>0</v>
      </c>
      <c r="R165" s="142">
        <f t="shared" si="2"/>
        <v>0</v>
      </c>
      <c r="S165" s="142">
        <v>0</v>
      </c>
      <c r="T165" s="143">
        <f t="shared" si="3"/>
        <v>0</v>
      </c>
      <c r="AR165" s="144" t="s">
        <v>228</v>
      </c>
      <c r="AT165" s="144" t="s">
        <v>141</v>
      </c>
      <c r="AU165" s="144" t="s">
        <v>84</v>
      </c>
      <c r="AY165" s="16" t="s">
        <v>138</v>
      </c>
      <c r="BE165" s="145">
        <f t="shared" si="4"/>
        <v>160</v>
      </c>
      <c r="BF165" s="145">
        <f t="shared" si="5"/>
        <v>0</v>
      </c>
      <c r="BG165" s="145">
        <f t="shared" si="6"/>
        <v>0</v>
      </c>
      <c r="BH165" s="145">
        <f t="shared" si="7"/>
        <v>0</v>
      </c>
      <c r="BI165" s="145">
        <f t="shared" si="8"/>
        <v>0</v>
      </c>
      <c r="BJ165" s="16" t="s">
        <v>82</v>
      </c>
      <c r="BK165" s="145">
        <f t="shared" si="9"/>
        <v>160</v>
      </c>
      <c r="BL165" s="16" t="s">
        <v>228</v>
      </c>
      <c r="BM165" s="144" t="s">
        <v>724</v>
      </c>
    </row>
    <row r="166" spans="2:65" s="1" customFormat="1" ht="14.45" customHeight="1">
      <c r="B166" s="31"/>
      <c r="C166" s="132" t="s">
        <v>218</v>
      </c>
      <c r="D166" s="132" t="s">
        <v>141</v>
      </c>
      <c r="E166" s="133" t="s">
        <v>725</v>
      </c>
      <c r="F166" s="134" t="s">
        <v>726</v>
      </c>
      <c r="G166" s="135" t="s">
        <v>330</v>
      </c>
      <c r="H166" s="136">
        <v>0.3</v>
      </c>
      <c r="I166" s="137">
        <v>1380</v>
      </c>
      <c r="J166" s="138">
        <f t="shared" si="0"/>
        <v>414</v>
      </c>
      <c r="K166" s="139"/>
      <c r="L166" s="31"/>
      <c r="M166" s="140" t="s">
        <v>1</v>
      </c>
      <c r="N166" s="141" t="s">
        <v>39</v>
      </c>
      <c r="P166" s="142">
        <f t="shared" si="1"/>
        <v>0</v>
      </c>
      <c r="Q166" s="142">
        <v>0</v>
      </c>
      <c r="R166" s="142">
        <f t="shared" si="2"/>
        <v>0</v>
      </c>
      <c r="S166" s="142">
        <v>0</v>
      </c>
      <c r="T166" s="143">
        <f t="shared" si="3"/>
        <v>0</v>
      </c>
      <c r="AR166" s="144" t="s">
        <v>228</v>
      </c>
      <c r="AT166" s="144" t="s">
        <v>141</v>
      </c>
      <c r="AU166" s="144" t="s">
        <v>84</v>
      </c>
      <c r="AY166" s="16" t="s">
        <v>138</v>
      </c>
      <c r="BE166" s="145">
        <f t="shared" si="4"/>
        <v>414</v>
      </c>
      <c r="BF166" s="145">
        <f t="shared" si="5"/>
        <v>0</v>
      </c>
      <c r="BG166" s="145">
        <f t="shared" si="6"/>
        <v>0</v>
      </c>
      <c r="BH166" s="145">
        <f t="shared" si="7"/>
        <v>0</v>
      </c>
      <c r="BI166" s="145">
        <f t="shared" si="8"/>
        <v>0</v>
      </c>
      <c r="BJ166" s="16" t="s">
        <v>82</v>
      </c>
      <c r="BK166" s="145">
        <f t="shared" si="9"/>
        <v>414</v>
      </c>
      <c r="BL166" s="16" t="s">
        <v>228</v>
      </c>
      <c r="BM166" s="144" t="s">
        <v>727</v>
      </c>
    </row>
    <row r="167" spans="2:65" s="1" customFormat="1" ht="14.45" customHeight="1">
      <c r="B167" s="31"/>
      <c r="C167" s="132" t="s">
        <v>223</v>
      </c>
      <c r="D167" s="132" t="s">
        <v>141</v>
      </c>
      <c r="E167" s="133" t="s">
        <v>728</v>
      </c>
      <c r="F167" s="134" t="s">
        <v>729</v>
      </c>
      <c r="G167" s="135" t="s">
        <v>171</v>
      </c>
      <c r="H167" s="136">
        <v>5</v>
      </c>
      <c r="I167" s="137">
        <v>64</v>
      </c>
      <c r="J167" s="138">
        <f t="shared" si="0"/>
        <v>320</v>
      </c>
      <c r="K167" s="139"/>
      <c r="L167" s="31"/>
      <c r="M167" s="140" t="s">
        <v>1</v>
      </c>
      <c r="N167" s="141" t="s">
        <v>39</v>
      </c>
      <c r="P167" s="142">
        <f t="shared" si="1"/>
        <v>0</v>
      </c>
      <c r="Q167" s="142">
        <v>0</v>
      </c>
      <c r="R167" s="142">
        <f t="shared" si="2"/>
        <v>0</v>
      </c>
      <c r="S167" s="142">
        <v>0</v>
      </c>
      <c r="T167" s="143">
        <f t="shared" si="3"/>
        <v>0</v>
      </c>
      <c r="AR167" s="144" t="s">
        <v>228</v>
      </c>
      <c r="AT167" s="144" t="s">
        <v>141</v>
      </c>
      <c r="AU167" s="144" t="s">
        <v>84</v>
      </c>
      <c r="AY167" s="16" t="s">
        <v>138</v>
      </c>
      <c r="BE167" s="145">
        <f t="shared" si="4"/>
        <v>320</v>
      </c>
      <c r="BF167" s="145">
        <f t="shared" si="5"/>
        <v>0</v>
      </c>
      <c r="BG167" s="145">
        <f t="shared" si="6"/>
        <v>0</v>
      </c>
      <c r="BH167" s="145">
        <f t="shared" si="7"/>
        <v>0</v>
      </c>
      <c r="BI167" s="145">
        <f t="shared" si="8"/>
        <v>0</v>
      </c>
      <c r="BJ167" s="16" t="s">
        <v>82</v>
      </c>
      <c r="BK167" s="145">
        <f t="shared" si="9"/>
        <v>320</v>
      </c>
      <c r="BL167" s="16" t="s">
        <v>228</v>
      </c>
      <c r="BM167" s="144" t="s">
        <v>730</v>
      </c>
    </row>
    <row r="168" spans="2:65" s="1" customFormat="1" ht="14.45" customHeight="1">
      <c r="B168" s="31"/>
      <c r="C168" s="132" t="s">
        <v>228</v>
      </c>
      <c r="D168" s="132" t="s">
        <v>141</v>
      </c>
      <c r="E168" s="133" t="s">
        <v>731</v>
      </c>
      <c r="F168" s="134" t="s">
        <v>732</v>
      </c>
      <c r="G168" s="135" t="s">
        <v>171</v>
      </c>
      <c r="H168" s="136">
        <v>54</v>
      </c>
      <c r="I168" s="137">
        <v>31</v>
      </c>
      <c r="J168" s="138">
        <f t="shared" si="0"/>
        <v>1674</v>
      </c>
      <c r="K168" s="139"/>
      <c r="L168" s="31"/>
      <c r="M168" s="140" t="s">
        <v>1</v>
      </c>
      <c r="N168" s="141" t="s">
        <v>39</v>
      </c>
      <c r="P168" s="142">
        <f t="shared" si="1"/>
        <v>0</v>
      </c>
      <c r="Q168" s="142">
        <v>0</v>
      </c>
      <c r="R168" s="142">
        <f t="shared" si="2"/>
        <v>0</v>
      </c>
      <c r="S168" s="142">
        <v>0</v>
      </c>
      <c r="T168" s="143">
        <f t="shared" si="3"/>
        <v>0</v>
      </c>
      <c r="AR168" s="144" t="s">
        <v>228</v>
      </c>
      <c r="AT168" s="144" t="s">
        <v>141</v>
      </c>
      <c r="AU168" s="144" t="s">
        <v>84</v>
      </c>
      <c r="AY168" s="16" t="s">
        <v>138</v>
      </c>
      <c r="BE168" s="145">
        <f t="shared" si="4"/>
        <v>1674</v>
      </c>
      <c r="BF168" s="145">
        <f t="shared" si="5"/>
        <v>0</v>
      </c>
      <c r="BG168" s="145">
        <f t="shared" si="6"/>
        <v>0</v>
      </c>
      <c r="BH168" s="145">
        <f t="shared" si="7"/>
        <v>0</v>
      </c>
      <c r="BI168" s="145">
        <f t="shared" si="8"/>
        <v>0</v>
      </c>
      <c r="BJ168" s="16" t="s">
        <v>82</v>
      </c>
      <c r="BK168" s="145">
        <f t="shared" si="9"/>
        <v>1674</v>
      </c>
      <c r="BL168" s="16" t="s">
        <v>228</v>
      </c>
      <c r="BM168" s="144" t="s">
        <v>733</v>
      </c>
    </row>
    <row r="169" spans="2:65" s="1" customFormat="1" ht="14.45" customHeight="1">
      <c r="B169" s="31"/>
      <c r="C169" s="132" t="s">
        <v>233</v>
      </c>
      <c r="D169" s="132" t="s">
        <v>141</v>
      </c>
      <c r="E169" s="133" t="s">
        <v>734</v>
      </c>
      <c r="F169" s="134" t="s">
        <v>735</v>
      </c>
      <c r="G169" s="135" t="s">
        <v>330</v>
      </c>
      <c r="H169" s="136">
        <v>0.11</v>
      </c>
      <c r="I169" s="137">
        <v>1380</v>
      </c>
      <c r="J169" s="138">
        <f t="shared" si="0"/>
        <v>151.80000000000001</v>
      </c>
      <c r="K169" s="139"/>
      <c r="L169" s="31"/>
      <c r="M169" s="140" t="s">
        <v>1</v>
      </c>
      <c r="N169" s="141" t="s">
        <v>39</v>
      </c>
      <c r="P169" s="142">
        <f t="shared" si="1"/>
        <v>0</v>
      </c>
      <c r="Q169" s="142">
        <v>0</v>
      </c>
      <c r="R169" s="142">
        <f t="shared" si="2"/>
        <v>0</v>
      </c>
      <c r="S169" s="142">
        <v>0</v>
      </c>
      <c r="T169" s="143">
        <f t="shared" si="3"/>
        <v>0</v>
      </c>
      <c r="AR169" s="144" t="s">
        <v>228</v>
      </c>
      <c r="AT169" s="144" t="s">
        <v>141</v>
      </c>
      <c r="AU169" s="144" t="s">
        <v>84</v>
      </c>
      <c r="AY169" s="16" t="s">
        <v>138</v>
      </c>
      <c r="BE169" s="145">
        <f t="shared" si="4"/>
        <v>151.80000000000001</v>
      </c>
      <c r="BF169" s="145">
        <f t="shared" si="5"/>
        <v>0</v>
      </c>
      <c r="BG169" s="145">
        <f t="shared" si="6"/>
        <v>0</v>
      </c>
      <c r="BH169" s="145">
        <f t="shared" si="7"/>
        <v>0</v>
      </c>
      <c r="BI169" s="145">
        <f t="shared" si="8"/>
        <v>0</v>
      </c>
      <c r="BJ169" s="16" t="s">
        <v>82</v>
      </c>
      <c r="BK169" s="145">
        <f t="shared" si="9"/>
        <v>151.80000000000001</v>
      </c>
      <c r="BL169" s="16" t="s">
        <v>228</v>
      </c>
      <c r="BM169" s="144" t="s">
        <v>736</v>
      </c>
    </row>
    <row r="170" spans="2:65" s="1" customFormat="1" ht="14.45" customHeight="1">
      <c r="B170" s="31"/>
      <c r="C170" s="132" t="s">
        <v>238</v>
      </c>
      <c r="D170" s="132" t="s">
        <v>141</v>
      </c>
      <c r="E170" s="133" t="s">
        <v>737</v>
      </c>
      <c r="F170" s="134" t="s">
        <v>738</v>
      </c>
      <c r="G170" s="135" t="s">
        <v>739</v>
      </c>
      <c r="H170" s="136">
        <v>3</v>
      </c>
      <c r="I170" s="137">
        <v>202</v>
      </c>
      <c r="J170" s="138">
        <f t="shared" si="0"/>
        <v>606</v>
      </c>
      <c r="K170" s="139"/>
      <c r="L170" s="31"/>
      <c r="M170" s="140" t="s">
        <v>1</v>
      </c>
      <c r="N170" s="141" t="s">
        <v>39</v>
      </c>
      <c r="P170" s="142">
        <f t="shared" si="1"/>
        <v>0</v>
      </c>
      <c r="Q170" s="142">
        <v>0</v>
      </c>
      <c r="R170" s="142">
        <f t="shared" si="2"/>
        <v>0</v>
      </c>
      <c r="S170" s="142">
        <v>0</v>
      </c>
      <c r="T170" s="143">
        <f t="shared" si="3"/>
        <v>0</v>
      </c>
      <c r="AR170" s="144" t="s">
        <v>228</v>
      </c>
      <c r="AT170" s="144" t="s">
        <v>141</v>
      </c>
      <c r="AU170" s="144" t="s">
        <v>84</v>
      </c>
      <c r="AY170" s="16" t="s">
        <v>138</v>
      </c>
      <c r="BE170" s="145">
        <f t="shared" si="4"/>
        <v>606</v>
      </c>
      <c r="BF170" s="145">
        <f t="shared" si="5"/>
        <v>0</v>
      </c>
      <c r="BG170" s="145">
        <f t="shared" si="6"/>
        <v>0</v>
      </c>
      <c r="BH170" s="145">
        <f t="shared" si="7"/>
        <v>0</v>
      </c>
      <c r="BI170" s="145">
        <f t="shared" si="8"/>
        <v>0</v>
      </c>
      <c r="BJ170" s="16" t="s">
        <v>82</v>
      </c>
      <c r="BK170" s="145">
        <f t="shared" si="9"/>
        <v>606</v>
      </c>
      <c r="BL170" s="16" t="s">
        <v>228</v>
      </c>
      <c r="BM170" s="144" t="s">
        <v>740</v>
      </c>
    </row>
    <row r="171" spans="2:65" s="1" customFormat="1" ht="14.45" customHeight="1">
      <c r="B171" s="31"/>
      <c r="C171" s="132" t="s">
        <v>243</v>
      </c>
      <c r="D171" s="132" t="s">
        <v>141</v>
      </c>
      <c r="E171" s="133" t="s">
        <v>741</v>
      </c>
      <c r="F171" s="134" t="s">
        <v>742</v>
      </c>
      <c r="G171" s="135" t="s">
        <v>739</v>
      </c>
      <c r="H171" s="136">
        <v>3</v>
      </c>
      <c r="I171" s="137">
        <v>138</v>
      </c>
      <c r="J171" s="138">
        <f t="shared" si="0"/>
        <v>414</v>
      </c>
      <c r="K171" s="139"/>
      <c r="L171" s="31"/>
      <c r="M171" s="140" t="s">
        <v>1</v>
      </c>
      <c r="N171" s="141" t="s">
        <v>39</v>
      </c>
      <c r="P171" s="142">
        <f t="shared" si="1"/>
        <v>0</v>
      </c>
      <c r="Q171" s="142">
        <v>0</v>
      </c>
      <c r="R171" s="142">
        <f t="shared" si="2"/>
        <v>0</v>
      </c>
      <c r="S171" s="142">
        <v>0</v>
      </c>
      <c r="T171" s="143">
        <f t="shared" si="3"/>
        <v>0</v>
      </c>
      <c r="AR171" s="144" t="s">
        <v>228</v>
      </c>
      <c r="AT171" s="144" t="s">
        <v>141</v>
      </c>
      <c r="AU171" s="144" t="s">
        <v>84</v>
      </c>
      <c r="AY171" s="16" t="s">
        <v>138</v>
      </c>
      <c r="BE171" s="145">
        <f t="shared" si="4"/>
        <v>414</v>
      </c>
      <c r="BF171" s="145">
        <f t="shared" si="5"/>
        <v>0</v>
      </c>
      <c r="BG171" s="145">
        <f t="shared" si="6"/>
        <v>0</v>
      </c>
      <c r="BH171" s="145">
        <f t="shared" si="7"/>
        <v>0</v>
      </c>
      <c r="BI171" s="145">
        <f t="shared" si="8"/>
        <v>0</v>
      </c>
      <c r="BJ171" s="16" t="s">
        <v>82</v>
      </c>
      <c r="BK171" s="145">
        <f t="shared" si="9"/>
        <v>414</v>
      </c>
      <c r="BL171" s="16" t="s">
        <v>228</v>
      </c>
      <c r="BM171" s="144" t="s">
        <v>743</v>
      </c>
    </row>
    <row r="172" spans="2:65" s="1" customFormat="1" ht="14.45" customHeight="1">
      <c r="B172" s="31"/>
      <c r="C172" s="132" t="s">
        <v>247</v>
      </c>
      <c r="D172" s="132" t="s">
        <v>141</v>
      </c>
      <c r="E172" s="133" t="s">
        <v>744</v>
      </c>
      <c r="F172" s="134" t="s">
        <v>745</v>
      </c>
      <c r="G172" s="135" t="s">
        <v>739</v>
      </c>
      <c r="H172" s="136">
        <v>1</v>
      </c>
      <c r="I172" s="137">
        <v>265</v>
      </c>
      <c r="J172" s="138">
        <f t="shared" si="0"/>
        <v>265</v>
      </c>
      <c r="K172" s="139"/>
      <c r="L172" s="31"/>
      <c r="M172" s="140" t="s">
        <v>1</v>
      </c>
      <c r="N172" s="141" t="s">
        <v>39</v>
      </c>
      <c r="P172" s="142">
        <f t="shared" si="1"/>
        <v>0</v>
      </c>
      <c r="Q172" s="142">
        <v>0</v>
      </c>
      <c r="R172" s="142">
        <f t="shared" si="2"/>
        <v>0</v>
      </c>
      <c r="S172" s="142">
        <v>0</v>
      </c>
      <c r="T172" s="143">
        <f t="shared" si="3"/>
        <v>0</v>
      </c>
      <c r="AR172" s="144" t="s">
        <v>228</v>
      </c>
      <c r="AT172" s="144" t="s">
        <v>141</v>
      </c>
      <c r="AU172" s="144" t="s">
        <v>84</v>
      </c>
      <c r="AY172" s="16" t="s">
        <v>138</v>
      </c>
      <c r="BE172" s="145">
        <f t="shared" si="4"/>
        <v>265</v>
      </c>
      <c r="BF172" s="145">
        <f t="shared" si="5"/>
        <v>0</v>
      </c>
      <c r="BG172" s="145">
        <f t="shared" si="6"/>
        <v>0</v>
      </c>
      <c r="BH172" s="145">
        <f t="shared" si="7"/>
        <v>0</v>
      </c>
      <c r="BI172" s="145">
        <f t="shared" si="8"/>
        <v>0</v>
      </c>
      <c r="BJ172" s="16" t="s">
        <v>82</v>
      </c>
      <c r="BK172" s="145">
        <f t="shared" si="9"/>
        <v>265</v>
      </c>
      <c r="BL172" s="16" t="s">
        <v>228</v>
      </c>
      <c r="BM172" s="144" t="s">
        <v>746</v>
      </c>
    </row>
    <row r="173" spans="2:65" s="1" customFormat="1" ht="14.45" customHeight="1">
      <c r="B173" s="31"/>
      <c r="C173" s="132" t="s">
        <v>7</v>
      </c>
      <c r="D173" s="132" t="s">
        <v>141</v>
      </c>
      <c r="E173" s="133" t="s">
        <v>747</v>
      </c>
      <c r="F173" s="134" t="s">
        <v>748</v>
      </c>
      <c r="G173" s="135" t="s">
        <v>739</v>
      </c>
      <c r="H173" s="136">
        <v>1</v>
      </c>
      <c r="I173" s="137">
        <v>146</v>
      </c>
      <c r="J173" s="138">
        <f t="shared" si="0"/>
        <v>146</v>
      </c>
      <c r="K173" s="139"/>
      <c r="L173" s="31"/>
      <c r="M173" s="140" t="s">
        <v>1</v>
      </c>
      <c r="N173" s="141" t="s">
        <v>39</v>
      </c>
      <c r="P173" s="142">
        <f t="shared" si="1"/>
        <v>0</v>
      </c>
      <c r="Q173" s="142">
        <v>0</v>
      </c>
      <c r="R173" s="142">
        <f t="shared" si="2"/>
        <v>0</v>
      </c>
      <c r="S173" s="142">
        <v>0</v>
      </c>
      <c r="T173" s="143">
        <f t="shared" si="3"/>
        <v>0</v>
      </c>
      <c r="AR173" s="144" t="s">
        <v>228</v>
      </c>
      <c r="AT173" s="144" t="s">
        <v>141</v>
      </c>
      <c r="AU173" s="144" t="s">
        <v>84</v>
      </c>
      <c r="AY173" s="16" t="s">
        <v>138</v>
      </c>
      <c r="BE173" s="145">
        <f t="shared" si="4"/>
        <v>146</v>
      </c>
      <c r="BF173" s="145">
        <f t="shared" si="5"/>
        <v>0</v>
      </c>
      <c r="BG173" s="145">
        <f t="shared" si="6"/>
        <v>0</v>
      </c>
      <c r="BH173" s="145">
        <f t="shared" si="7"/>
        <v>0</v>
      </c>
      <c r="BI173" s="145">
        <f t="shared" si="8"/>
        <v>0</v>
      </c>
      <c r="BJ173" s="16" t="s">
        <v>82</v>
      </c>
      <c r="BK173" s="145">
        <f t="shared" si="9"/>
        <v>146</v>
      </c>
      <c r="BL173" s="16" t="s">
        <v>228</v>
      </c>
      <c r="BM173" s="144" t="s">
        <v>749</v>
      </c>
    </row>
    <row r="174" spans="2:65" s="1" customFormat="1" ht="14.45" customHeight="1">
      <c r="B174" s="31"/>
      <c r="C174" s="132" t="s">
        <v>260</v>
      </c>
      <c r="D174" s="132" t="s">
        <v>141</v>
      </c>
      <c r="E174" s="133" t="s">
        <v>750</v>
      </c>
      <c r="F174" s="134" t="s">
        <v>751</v>
      </c>
      <c r="G174" s="135" t="s">
        <v>739</v>
      </c>
      <c r="H174" s="136">
        <v>1</v>
      </c>
      <c r="I174" s="137">
        <v>220</v>
      </c>
      <c r="J174" s="138">
        <f t="shared" si="0"/>
        <v>220</v>
      </c>
      <c r="K174" s="139"/>
      <c r="L174" s="31"/>
      <c r="M174" s="140" t="s">
        <v>1</v>
      </c>
      <c r="N174" s="141" t="s">
        <v>39</v>
      </c>
      <c r="P174" s="142">
        <f t="shared" si="1"/>
        <v>0</v>
      </c>
      <c r="Q174" s="142">
        <v>0</v>
      </c>
      <c r="R174" s="142">
        <f t="shared" si="2"/>
        <v>0</v>
      </c>
      <c r="S174" s="142">
        <v>0</v>
      </c>
      <c r="T174" s="143">
        <f t="shared" si="3"/>
        <v>0</v>
      </c>
      <c r="AR174" s="144" t="s">
        <v>228</v>
      </c>
      <c r="AT174" s="144" t="s">
        <v>141</v>
      </c>
      <c r="AU174" s="144" t="s">
        <v>84</v>
      </c>
      <c r="AY174" s="16" t="s">
        <v>138</v>
      </c>
      <c r="BE174" s="145">
        <f t="shared" si="4"/>
        <v>220</v>
      </c>
      <c r="BF174" s="145">
        <f t="shared" si="5"/>
        <v>0</v>
      </c>
      <c r="BG174" s="145">
        <f t="shared" si="6"/>
        <v>0</v>
      </c>
      <c r="BH174" s="145">
        <f t="shared" si="7"/>
        <v>0</v>
      </c>
      <c r="BI174" s="145">
        <f t="shared" si="8"/>
        <v>0</v>
      </c>
      <c r="BJ174" s="16" t="s">
        <v>82</v>
      </c>
      <c r="BK174" s="145">
        <f t="shared" si="9"/>
        <v>220</v>
      </c>
      <c r="BL174" s="16" t="s">
        <v>228</v>
      </c>
      <c r="BM174" s="144" t="s">
        <v>752</v>
      </c>
    </row>
    <row r="175" spans="2:65" s="1" customFormat="1" ht="14.45" customHeight="1">
      <c r="B175" s="31"/>
      <c r="C175" s="132" t="s">
        <v>266</v>
      </c>
      <c r="D175" s="132" t="s">
        <v>141</v>
      </c>
      <c r="E175" s="133" t="s">
        <v>753</v>
      </c>
      <c r="F175" s="134" t="s">
        <v>754</v>
      </c>
      <c r="G175" s="135" t="s">
        <v>330</v>
      </c>
      <c r="H175" s="136">
        <v>0.25</v>
      </c>
      <c r="I175" s="137">
        <v>1380</v>
      </c>
      <c r="J175" s="138">
        <f t="shared" si="0"/>
        <v>345</v>
      </c>
      <c r="K175" s="139"/>
      <c r="L175" s="31"/>
      <c r="M175" s="140" t="s">
        <v>1</v>
      </c>
      <c r="N175" s="141" t="s">
        <v>39</v>
      </c>
      <c r="P175" s="142">
        <f t="shared" si="1"/>
        <v>0</v>
      </c>
      <c r="Q175" s="142">
        <v>0</v>
      </c>
      <c r="R175" s="142">
        <f t="shared" si="2"/>
        <v>0</v>
      </c>
      <c r="S175" s="142">
        <v>0</v>
      </c>
      <c r="T175" s="143">
        <f t="shared" si="3"/>
        <v>0</v>
      </c>
      <c r="AR175" s="144" t="s">
        <v>228</v>
      </c>
      <c r="AT175" s="144" t="s">
        <v>141</v>
      </c>
      <c r="AU175" s="144" t="s">
        <v>84</v>
      </c>
      <c r="AY175" s="16" t="s">
        <v>138</v>
      </c>
      <c r="BE175" s="145">
        <f t="shared" si="4"/>
        <v>345</v>
      </c>
      <c r="BF175" s="145">
        <f t="shared" si="5"/>
        <v>0</v>
      </c>
      <c r="BG175" s="145">
        <f t="shared" si="6"/>
        <v>0</v>
      </c>
      <c r="BH175" s="145">
        <f t="shared" si="7"/>
        <v>0</v>
      </c>
      <c r="BI175" s="145">
        <f t="shared" si="8"/>
        <v>0</v>
      </c>
      <c r="BJ175" s="16" t="s">
        <v>82</v>
      </c>
      <c r="BK175" s="145">
        <f t="shared" si="9"/>
        <v>345</v>
      </c>
      <c r="BL175" s="16" t="s">
        <v>228</v>
      </c>
      <c r="BM175" s="144" t="s">
        <v>755</v>
      </c>
    </row>
    <row r="176" spans="2:65" s="1" customFormat="1" ht="14.45" customHeight="1">
      <c r="B176" s="31"/>
      <c r="C176" s="132" t="s">
        <v>272</v>
      </c>
      <c r="D176" s="132" t="s">
        <v>141</v>
      </c>
      <c r="E176" s="133" t="s">
        <v>756</v>
      </c>
      <c r="F176" s="134" t="s">
        <v>757</v>
      </c>
      <c r="G176" s="135" t="s">
        <v>739</v>
      </c>
      <c r="H176" s="136">
        <v>2</v>
      </c>
      <c r="I176" s="137">
        <v>82</v>
      </c>
      <c r="J176" s="138">
        <f t="shared" si="0"/>
        <v>164</v>
      </c>
      <c r="K176" s="139"/>
      <c r="L176" s="31"/>
      <c r="M176" s="140" t="s">
        <v>1</v>
      </c>
      <c r="N176" s="141" t="s">
        <v>39</v>
      </c>
      <c r="P176" s="142">
        <f t="shared" si="1"/>
        <v>0</v>
      </c>
      <c r="Q176" s="142">
        <v>0</v>
      </c>
      <c r="R176" s="142">
        <f t="shared" si="2"/>
        <v>0</v>
      </c>
      <c r="S176" s="142">
        <v>0</v>
      </c>
      <c r="T176" s="143">
        <f t="shared" si="3"/>
        <v>0</v>
      </c>
      <c r="AR176" s="144" t="s">
        <v>228</v>
      </c>
      <c r="AT176" s="144" t="s">
        <v>141</v>
      </c>
      <c r="AU176" s="144" t="s">
        <v>84</v>
      </c>
      <c r="AY176" s="16" t="s">
        <v>138</v>
      </c>
      <c r="BE176" s="145">
        <f t="shared" si="4"/>
        <v>164</v>
      </c>
      <c r="BF176" s="145">
        <f t="shared" si="5"/>
        <v>0</v>
      </c>
      <c r="BG176" s="145">
        <f t="shared" si="6"/>
        <v>0</v>
      </c>
      <c r="BH176" s="145">
        <f t="shared" si="7"/>
        <v>0</v>
      </c>
      <c r="BI176" s="145">
        <f t="shared" si="8"/>
        <v>0</v>
      </c>
      <c r="BJ176" s="16" t="s">
        <v>82</v>
      </c>
      <c r="BK176" s="145">
        <f t="shared" si="9"/>
        <v>164</v>
      </c>
      <c r="BL176" s="16" t="s">
        <v>228</v>
      </c>
      <c r="BM176" s="144" t="s">
        <v>758</v>
      </c>
    </row>
    <row r="177" spans="2:65" s="1" customFormat="1" ht="14.45" customHeight="1">
      <c r="B177" s="31"/>
      <c r="C177" s="132" t="s">
        <v>278</v>
      </c>
      <c r="D177" s="132" t="s">
        <v>141</v>
      </c>
      <c r="E177" s="133" t="s">
        <v>759</v>
      </c>
      <c r="F177" s="134" t="s">
        <v>760</v>
      </c>
      <c r="G177" s="135" t="s">
        <v>739</v>
      </c>
      <c r="H177" s="136">
        <v>3</v>
      </c>
      <c r="I177" s="137">
        <v>84</v>
      </c>
      <c r="J177" s="138">
        <f t="shared" si="0"/>
        <v>252</v>
      </c>
      <c r="K177" s="139"/>
      <c r="L177" s="31"/>
      <c r="M177" s="140" t="s">
        <v>1</v>
      </c>
      <c r="N177" s="141" t="s">
        <v>39</v>
      </c>
      <c r="P177" s="142">
        <f t="shared" si="1"/>
        <v>0</v>
      </c>
      <c r="Q177" s="142">
        <v>0</v>
      </c>
      <c r="R177" s="142">
        <f t="shared" si="2"/>
        <v>0</v>
      </c>
      <c r="S177" s="142">
        <v>0</v>
      </c>
      <c r="T177" s="143">
        <f t="shared" si="3"/>
        <v>0</v>
      </c>
      <c r="AR177" s="144" t="s">
        <v>228</v>
      </c>
      <c r="AT177" s="144" t="s">
        <v>141</v>
      </c>
      <c r="AU177" s="144" t="s">
        <v>84</v>
      </c>
      <c r="AY177" s="16" t="s">
        <v>138</v>
      </c>
      <c r="BE177" s="145">
        <f t="shared" si="4"/>
        <v>252</v>
      </c>
      <c r="BF177" s="145">
        <f t="shared" si="5"/>
        <v>0</v>
      </c>
      <c r="BG177" s="145">
        <f t="shared" si="6"/>
        <v>0</v>
      </c>
      <c r="BH177" s="145">
        <f t="shared" si="7"/>
        <v>0</v>
      </c>
      <c r="BI177" s="145">
        <f t="shared" si="8"/>
        <v>0</v>
      </c>
      <c r="BJ177" s="16" t="s">
        <v>82</v>
      </c>
      <c r="BK177" s="145">
        <f t="shared" si="9"/>
        <v>252</v>
      </c>
      <c r="BL177" s="16" t="s">
        <v>228</v>
      </c>
      <c r="BM177" s="144" t="s">
        <v>761</v>
      </c>
    </row>
    <row r="178" spans="2:65" s="1" customFormat="1" ht="14.45" customHeight="1">
      <c r="B178" s="31"/>
      <c r="C178" s="132" t="s">
        <v>283</v>
      </c>
      <c r="D178" s="132" t="s">
        <v>141</v>
      </c>
      <c r="E178" s="133" t="s">
        <v>762</v>
      </c>
      <c r="F178" s="134" t="s">
        <v>763</v>
      </c>
      <c r="G178" s="135" t="s">
        <v>144</v>
      </c>
      <c r="H178" s="136">
        <v>3</v>
      </c>
      <c r="I178" s="137">
        <v>16</v>
      </c>
      <c r="J178" s="138">
        <f t="shared" si="0"/>
        <v>48</v>
      </c>
      <c r="K178" s="139"/>
      <c r="L178" s="31"/>
      <c r="M178" s="140" t="s">
        <v>1</v>
      </c>
      <c r="N178" s="141" t="s">
        <v>39</v>
      </c>
      <c r="P178" s="142">
        <f t="shared" si="1"/>
        <v>0</v>
      </c>
      <c r="Q178" s="142">
        <v>0</v>
      </c>
      <c r="R178" s="142">
        <f t="shared" si="2"/>
        <v>0</v>
      </c>
      <c r="S178" s="142">
        <v>0</v>
      </c>
      <c r="T178" s="143">
        <f t="shared" si="3"/>
        <v>0</v>
      </c>
      <c r="AR178" s="144" t="s">
        <v>228</v>
      </c>
      <c r="AT178" s="144" t="s">
        <v>141</v>
      </c>
      <c r="AU178" s="144" t="s">
        <v>84</v>
      </c>
      <c r="AY178" s="16" t="s">
        <v>138</v>
      </c>
      <c r="BE178" s="145">
        <f t="shared" si="4"/>
        <v>48</v>
      </c>
      <c r="BF178" s="145">
        <f t="shared" si="5"/>
        <v>0</v>
      </c>
      <c r="BG178" s="145">
        <f t="shared" si="6"/>
        <v>0</v>
      </c>
      <c r="BH178" s="145">
        <f t="shared" si="7"/>
        <v>0</v>
      </c>
      <c r="BI178" s="145">
        <f t="shared" si="8"/>
        <v>0</v>
      </c>
      <c r="BJ178" s="16" t="s">
        <v>82</v>
      </c>
      <c r="BK178" s="145">
        <f t="shared" si="9"/>
        <v>48</v>
      </c>
      <c r="BL178" s="16" t="s">
        <v>228</v>
      </c>
      <c r="BM178" s="144" t="s">
        <v>764</v>
      </c>
    </row>
    <row r="179" spans="2:65" s="1" customFormat="1" ht="14.45" customHeight="1">
      <c r="B179" s="31"/>
      <c r="C179" s="132" t="s">
        <v>288</v>
      </c>
      <c r="D179" s="132" t="s">
        <v>141</v>
      </c>
      <c r="E179" s="133" t="s">
        <v>765</v>
      </c>
      <c r="F179" s="134" t="s">
        <v>766</v>
      </c>
      <c r="G179" s="135" t="s">
        <v>152</v>
      </c>
      <c r="H179" s="136">
        <v>3</v>
      </c>
      <c r="I179" s="137">
        <v>535</v>
      </c>
      <c r="J179" s="138">
        <f t="shared" si="0"/>
        <v>1605</v>
      </c>
      <c r="K179" s="139"/>
      <c r="L179" s="31"/>
      <c r="M179" s="140" t="s">
        <v>1</v>
      </c>
      <c r="N179" s="141" t="s">
        <v>39</v>
      </c>
      <c r="P179" s="142">
        <f t="shared" si="1"/>
        <v>0</v>
      </c>
      <c r="Q179" s="142">
        <v>0</v>
      </c>
      <c r="R179" s="142">
        <f t="shared" si="2"/>
        <v>0</v>
      </c>
      <c r="S179" s="142">
        <v>0</v>
      </c>
      <c r="T179" s="143">
        <f t="shared" si="3"/>
        <v>0</v>
      </c>
      <c r="AR179" s="144" t="s">
        <v>145</v>
      </c>
      <c r="AT179" s="144" t="s">
        <v>141</v>
      </c>
      <c r="AU179" s="144" t="s">
        <v>84</v>
      </c>
      <c r="AY179" s="16" t="s">
        <v>138</v>
      </c>
      <c r="BE179" s="145">
        <f t="shared" si="4"/>
        <v>1605</v>
      </c>
      <c r="BF179" s="145">
        <f t="shared" si="5"/>
        <v>0</v>
      </c>
      <c r="BG179" s="145">
        <f t="shared" si="6"/>
        <v>0</v>
      </c>
      <c r="BH179" s="145">
        <f t="shared" si="7"/>
        <v>0</v>
      </c>
      <c r="BI179" s="145">
        <f t="shared" si="8"/>
        <v>0</v>
      </c>
      <c r="BJ179" s="16" t="s">
        <v>82</v>
      </c>
      <c r="BK179" s="145">
        <f t="shared" si="9"/>
        <v>1605</v>
      </c>
      <c r="BL179" s="16" t="s">
        <v>145</v>
      </c>
      <c r="BM179" s="144" t="s">
        <v>767</v>
      </c>
    </row>
    <row r="180" spans="2:65" s="12" customFormat="1" ht="11.25">
      <c r="B180" s="146"/>
      <c r="D180" s="147" t="s">
        <v>154</v>
      </c>
      <c r="E180" s="148" t="s">
        <v>1</v>
      </c>
      <c r="F180" s="149" t="s">
        <v>768</v>
      </c>
      <c r="H180" s="150">
        <v>3</v>
      </c>
      <c r="I180" s="151"/>
      <c r="L180" s="146"/>
      <c r="M180" s="152"/>
      <c r="T180" s="153"/>
      <c r="AT180" s="148" t="s">
        <v>154</v>
      </c>
      <c r="AU180" s="148" t="s">
        <v>84</v>
      </c>
      <c r="AV180" s="12" t="s">
        <v>84</v>
      </c>
      <c r="AW180" s="12" t="s">
        <v>30</v>
      </c>
      <c r="AX180" s="12" t="s">
        <v>74</v>
      </c>
      <c r="AY180" s="148" t="s">
        <v>138</v>
      </c>
    </row>
    <row r="181" spans="2:65" s="13" customFormat="1" ht="11.25">
      <c r="B181" s="154"/>
      <c r="D181" s="147" t="s">
        <v>154</v>
      </c>
      <c r="E181" s="155" t="s">
        <v>1</v>
      </c>
      <c r="F181" s="156" t="s">
        <v>162</v>
      </c>
      <c r="H181" s="157">
        <v>3</v>
      </c>
      <c r="I181" s="158"/>
      <c r="L181" s="154"/>
      <c r="M181" s="159"/>
      <c r="T181" s="160"/>
      <c r="AT181" s="155" t="s">
        <v>154</v>
      </c>
      <c r="AU181" s="155" t="s">
        <v>84</v>
      </c>
      <c r="AV181" s="13" t="s">
        <v>145</v>
      </c>
      <c r="AW181" s="13" t="s">
        <v>30</v>
      </c>
      <c r="AX181" s="13" t="s">
        <v>82</v>
      </c>
      <c r="AY181" s="155" t="s">
        <v>138</v>
      </c>
    </row>
    <row r="182" spans="2:65" s="1" customFormat="1" ht="14.45" customHeight="1">
      <c r="B182" s="31"/>
      <c r="C182" s="132" t="s">
        <v>293</v>
      </c>
      <c r="D182" s="132" t="s">
        <v>141</v>
      </c>
      <c r="E182" s="133" t="s">
        <v>769</v>
      </c>
      <c r="F182" s="134" t="s">
        <v>770</v>
      </c>
      <c r="G182" s="135" t="s">
        <v>171</v>
      </c>
      <c r="H182" s="136">
        <v>50</v>
      </c>
      <c r="I182" s="137">
        <v>105</v>
      </c>
      <c r="J182" s="138">
        <f>ROUND(I182*H182,2)</f>
        <v>5250</v>
      </c>
      <c r="K182" s="139"/>
      <c r="L182" s="31"/>
      <c r="M182" s="140" t="s">
        <v>1</v>
      </c>
      <c r="N182" s="141" t="s">
        <v>39</v>
      </c>
      <c r="P182" s="142">
        <f>O182*H182</f>
        <v>0</v>
      </c>
      <c r="Q182" s="142">
        <v>1.95E-2</v>
      </c>
      <c r="R182" s="142">
        <f>Q182*H182</f>
        <v>0.97499999999999998</v>
      </c>
      <c r="S182" s="142">
        <v>0</v>
      </c>
      <c r="T182" s="143">
        <f>S182*H182</f>
        <v>0</v>
      </c>
      <c r="AR182" s="144" t="s">
        <v>145</v>
      </c>
      <c r="AT182" s="144" t="s">
        <v>141</v>
      </c>
      <c r="AU182" s="144" t="s">
        <v>84</v>
      </c>
      <c r="AY182" s="16" t="s">
        <v>138</v>
      </c>
      <c r="BE182" s="145">
        <f>IF(N182="základní",J182,0)</f>
        <v>5250</v>
      </c>
      <c r="BF182" s="145">
        <f>IF(N182="snížená",J182,0)</f>
        <v>0</v>
      </c>
      <c r="BG182" s="145">
        <f>IF(N182="zákl. přenesená",J182,0)</f>
        <v>0</v>
      </c>
      <c r="BH182" s="145">
        <f>IF(N182="sníž. přenesená",J182,0)</f>
        <v>0</v>
      </c>
      <c r="BI182" s="145">
        <f>IF(N182="nulová",J182,0)</f>
        <v>0</v>
      </c>
      <c r="BJ182" s="16" t="s">
        <v>82</v>
      </c>
      <c r="BK182" s="145">
        <f>ROUND(I182*H182,2)</f>
        <v>5250</v>
      </c>
      <c r="BL182" s="16" t="s">
        <v>145</v>
      </c>
      <c r="BM182" s="144" t="s">
        <v>771</v>
      </c>
    </row>
    <row r="183" spans="2:65" s="1" customFormat="1" ht="14.45" customHeight="1">
      <c r="B183" s="31"/>
      <c r="C183" s="132" t="s">
        <v>298</v>
      </c>
      <c r="D183" s="132" t="s">
        <v>141</v>
      </c>
      <c r="E183" s="133" t="s">
        <v>772</v>
      </c>
      <c r="F183" s="134" t="s">
        <v>773</v>
      </c>
      <c r="G183" s="135" t="s">
        <v>171</v>
      </c>
      <c r="H183" s="136">
        <v>14</v>
      </c>
      <c r="I183" s="137">
        <v>219</v>
      </c>
      <c r="J183" s="138">
        <f>ROUND(I183*H183,2)</f>
        <v>3066</v>
      </c>
      <c r="K183" s="139"/>
      <c r="L183" s="31"/>
      <c r="M183" s="140" t="s">
        <v>1</v>
      </c>
      <c r="N183" s="141" t="s">
        <v>39</v>
      </c>
      <c r="P183" s="142">
        <f>O183*H183</f>
        <v>0</v>
      </c>
      <c r="Q183" s="142">
        <v>8.3999999999999995E-3</v>
      </c>
      <c r="R183" s="142">
        <f>Q183*H183</f>
        <v>0.1176</v>
      </c>
      <c r="S183" s="142">
        <v>0</v>
      </c>
      <c r="T183" s="143">
        <f>S183*H183</f>
        <v>0</v>
      </c>
      <c r="AR183" s="144" t="s">
        <v>145</v>
      </c>
      <c r="AT183" s="144" t="s">
        <v>141</v>
      </c>
      <c r="AU183" s="144" t="s">
        <v>84</v>
      </c>
      <c r="AY183" s="16" t="s">
        <v>138</v>
      </c>
      <c r="BE183" s="145">
        <f>IF(N183="základní",J183,0)</f>
        <v>3066</v>
      </c>
      <c r="BF183" s="145">
        <f>IF(N183="snížená",J183,0)</f>
        <v>0</v>
      </c>
      <c r="BG183" s="145">
        <f>IF(N183="zákl. přenesená",J183,0)</f>
        <v>0</v>
      </c>
      <c r="BH183" s="145">
        <f>IF(N183="sníž. přenesená",J183,0)</f>
        <v>0</v>
      </c>
      <c r="BI183" s="145">
        <f>IF(N183="nulová",J183,0)</f>
        <v>0</v>
      </c>
      <c r="BJ183" s="16" t="s">
        <v>82</v>
      </c>
      <c r="BK183" s="145">
        <f>ROUND(I183*H183,2)</f>
        <v>3066</v>
      </c>
      <c r="BL183" s="16" t="s">
        <v>145</v>
      </c>
      <c r="BM183" s="144" t="s">
        <v>774</v>
      </c>
    </row>
    <row r="184" spans="2:65" s="1" customFormat="1" ht="14.45" customHeight="1">
      <c r="B184" s="31"/>
      <c r="C184" s="132" t="s">
        <v>303</v>
      </c>
      <c r="D184" s="132" t="s">
        <v>141</v>
      </c>
      <c r="E184" s="133" t="s">
        <v>775</v>
      </c>
      <c r="F184" s="134" t="s">
        <v>776</v>
      </c>
      <c r="G184" s="135" t="s">
        <v>171</v>
      </c>
      <c r="H184" s="136">
        <v>6</v>
      </c>
      <c r="I184" s="137">
        <v>674</v>
      </c>
      <c r="J184" s="138">
        <f>ROUND(I184*H184,2)</f>
        <v>4044</v>
      </c>
      <c r="K184" s="139"/>
      <c r="L184" s="31"/>
      <c r="M184" s="140" t="s">
        <v>1</v>
      </c>
      <c r="N184" s="141" t="s">
        <v>39</v>
      </c>
      <c r="P184" s="142">
        <f>O184*H184</f>
        <v>0</v>
      </c>
      <c r="Q184" s="142">
        <v>0</v>
      </c>
      <c r="R184" s="142">
        <f>Q184*H184</f>
        <v>0</v>
      </c>
      <c r="S184" s="142">
        <v>0</v>
      </c>
      <c r="T184" s="143">
        <f>S184*H184</f>
        <v>0</v>
      </c>
      <c r="AR184" s="144" t="s">
        <v>145</v>
      </c>
      <c r="AT184" s="144" t="s">
        <v>141</v>
      </c>
      <c r="AU184" s="144" t="s">
        <v>84</v>
      </c>
      <c r="AY184" s="16" t="s">
        <v>138</v>
      </c>
      <c r="BE184" s="145">
        <f>IF(N184="základní",J184,0)</f>
        <v>4044</v>
      </c>
      <c r="BF184" s="145">
        <f>IF(N184="snížená",J184,0)</f>
        <v>0</v>
      </c>
      <c r="BG184" s="145">
        <f>IF(N184="zákl. přenesená",J184,0)</f>
        <v>0</v>
      </c>
      <c r="BH184" s="145">
        <f>IF(N184="sníž. přenesená",J184,0)</f>
        <v>0</v>
      </c>
      <c r="BI184" s="145">
        <f>IF(N184="nulová",J184,0)</f>
        <v>0</v>
      </c>
      <c r="BJ184" s="16" t="s">
        <v>82</v>
      </c>
      <c r="BK184" s="145">
        <f>ROUND(I184*H184,2)</f>
        <v>4044</v>
      </c>
      <c r="BL184" s="16" t="s">
        <v>145</v>
      </c>
      <c r="BM184" s="144" t="s">
        <v>777</v>
      </c>
    </row>
    <row r="185" spans="2:65" s="12" customFormat="1" ht="11.25">
      <c r="B185" s="146"/>
      <c r="D185" s="147" t="s">
        <v>154</v>
      </c>
      <c r="E185" s="148" t="s">
        <v>1</v>
      </c>
      <c r="F185" s="149" t="s">
        <v>778</v>
      </c>
      <c r="H185" s="150">
        <v>6</v>
      </c>
      <c r="I185" s="151"/>
      <c r="L185" s="146"/>
      <c r="M185" s="152"/>
      <c r="T185" s="153"/>
      <c r="AT185" s="148" t="s">
        <v>154</v>
      </c>
      <c r="AU185" s="148" t="s">
        <v>84</v>
      </c>
      <c r="AV185" s="12" t="s">
        <v>84</v>
      </c>
      <c r="AW185" s="12" t="s">
        <v>30</v>
      </c>
      <c r="AX185" s="12" t="s">
        <v>74</v>
      </c>
      <c r="AY185" s="148" t="s">
        <v>138</v>
      </c>
    </row>
    <row r="186" spans="2:65" s="13" customFormat="1" ht="11.25">
      <c r="B186" s="154"/>
      <c r="D186" s="147" t="s">
        <v>154</v>
      </c>
      <c r="E186" s="155" t="s">
        <v>1</v>
      </c>
      <c r="F186" s="156" t="s">
        <v>162</v>
      </c>
      <c r="H186" s="157">
        <v>6</v>
      </c>
      <c r="I186" s="158"/>
      <c r="L186" s="154"/>
      <c r="M186" s="159"/>
      <c r="T186" s="160"/>
      <c r="AT186" s="155" t="s">
        <v>154</v>
      </c>
      <c r="AU186" s="155" t="s">
        <v>84</v>
      </c>
      <c r="AV186" s="13" t="s">
        <v>145</v>
      </c>
      <c r="AW186" s="13" t="s">
        <v>30</v>
      </c>
      <c r="AX186" s="13" t="s">
        <v>82</v>
      </c>
      <c r="AY186" s="155" t="s">
        <v>138</v>
      </c>
    </row>
    <row r="187" spans="2:65" s="1" customFormat="1" ht="14.45" customHeight="1">
      <c r="B187" s="31"/>
      <c r="C187" s="132" t="s">
        <v>308</v>
      </c>
      <c r="D187" s="132" t="s">
        <v>141</v>
      </c>
      <c r="E187" s="133" t="s">
        <v>779</v>
      </c>
      <c r="F187" s="134" t="s">
        <v>780</v>
      </c>
      <c r="G187" s="135" t="s">
        <v>171</v>
      </c>
      <c r="H187" s="136">
        <v>6</v>
      </c>
      <c r="I187" s="137">
        <v>161</v>
      </c>
      <c r="J187" s="138">
        <f>ROUND(I187*H187,2)</f>
        <v>966</v>
      </c>
      <c r="K187" s="139"/>
      <c r="L187" s="31"/>
      <c r="M187" s="140" t="s">
        <v>1</v>
      </c>
      <c r="N187" s="141" t="s">
        <v>39</v>
      </c>
      <c r="P187" s="142">
        <f>O187*H187</f>
        <v>0</v>
      </c>
      <c r="Q187" s="142">
        <v>0</v>
      </c>
      <c r="R187" s="142">
        <f>Q187*H187</f>
        <v>0</v>
      </c>
      <c r="S187" s="142">
        <v>0</v>
      </c>
      <c r="T187" s="143">
        <f>S187*H187</f>
        <v>0</v>
      </c>
      <c r="AR187" s="144" t="s">
        <v>145</v>
      </c>
      <c r="AT187" s="144" t="s">
        <v>141</v>
      </c>
      <c r="AU187" s="144" t="s">
        <v>84</v>
      </c>
      <c r="AY187" s="16" t="s">
        <v>138</v>
      </c>
      <c r="BE187" s="145">
        <f>IF(N187="základní",J187,0)</f>
        <v>966</v>
      </c>
      <c r="BF187" s="145">
        <f>IF(N187="snížená",J187,0)</f>
        <v>0</v>
      </c>
      <c r="BG187" s="145">
        <f>IF(N187="zákl. přenesená",J187,0)</f>
        <v>0</v>
      </c>
      <c r="BH187" s="145">
        <f>IF(N187="sníž. přenesená",J187,0)</f>
        <v>0</v>
      </c>
      <c r="BI187" s="145">
        <f>IF(N187="nulová",J187,0)</f>
        <v>0</v>
      </c>
      <c r="BJ187" s="16" t="s">
        <v>82</v>
      </c>
      <c r="BK187" s="145">
        <f>ROUND(I187*H187,2)</f>
        <v>966</v>
      </c>
      <c r="BL187" s="16" t="s">
        <v>145</v>
      </c>
      <c r="BM187" s="144" t="s">
        <v>781</v>
      </c>
    </row>
    <row r="188" spans="2:65" s="1" customFormat="1" ht="14.45" customHeight="1">
      <c r="B188" s="31"/>
      <c r="C188" s="132" t="s">
        <v>313</v>
      </c>
      <c r="D188" s="132" t="s">
        <v>141</v>
      </c>
      <c r="E188" s="133" t="s">
        <v>782</v>
      </c>
      <c r="F188" s="134" t="s">
        <v>783</v>
      </c>
      <c r="G188" s="135" t="s">
        <v>784</v>
      </c>
      <c r="H188" s="136">
        <v>72</v>
      </c>
      <c r="I188" s="137">
        <v>69</v>
      </c>
      <c r="J188" s="138">
        <f>ROUND(I188*H188,2)</f>
        <v>4968</v>
      </c>
      <c r="K188" s="139"/>
      <c r="L188" s="31"/>
      <c r="M188" s="140" t="s">
        <v>1</v>
      </c>
      <c r="N188" s="141" t="s">
        <v>39</v>
      </c>
      <c r="P188" s="142">
        <f>O188*H188</f>
        <v>0</v>
      </c>
      <c r="Q188" s="142">
        <v>5.7600000000000004E-3</v>
      </c>
      <c r="R188" s="142">
        <f>Q188*H188</f>
        <v>0.41472000000000003</v>
      </c>
      <c r="S188" s="142">
        <v>0</v>
      </c>
      <c r="T188" s="143">
        <f>S188*H188</f>
        <v>0</v>
      </c>
      <c r="AR188" s="144" t="s">
        <v>145</v>
      </c>
      <c r="AT188" s="144" t="s">
        <v>141</v>
      </c>
      <c r="AU188" s="144" t="s">
        <v>84</v>
      </c>
      <c r="AY188" s="16" t="s">
        <v>138</v>
      </c>
      <c r="BE188" s="145">
        <f>IF(N188="základní",J188,0)</f>
        <v>4968</v>
      </c>
      <c r="BF188" s="145">
        <f>IF(N188="snížená",J188,0)</f>
        <v>0</v>
      </c>
      <c r="BG188" s="145">
        <f>IF(N188="zákl. přenesená",J188,0)</f>
        <v>0</v>
      </c>
      <c r="BH188" s="145">
        <f>IF(N188="sníž. přenesená",J188,0)</f>
        <v>0</v>
      </c>
      <c r="BI188" s="145">
        <f>IF(N188="nulová",J188,0)</f>
        <v>0</v>
      </c>
      <c r="BJ188" s="16" t="s">
        <v>82</v>
      </c>
      <c r="BK188" s="145">
        <f>ROUND(I188*H188,2)</f>
        <v>4968</v>
      </c>
      <c r="BL188" s="16" t="s">
        <v>145</v>
      </c>
      <c r="BM188" s="144" t="s">
        <v>785</v>
      </c>
    </row>
    <row r="189" spans="2:65" s="14" customFormat="1" ht="11.25">
      <c r="B189" s="161"/>
      <c r="D189" s="147" t="s">
        <v>154</v>
      </c>
      <c r="E189" s="162" t="s">
        <v>1</v>
      </c>
      <c r="F189" s="163" t="s">
        <v>786</v>
      </c>
      <c r="H189" s="162" t="s">
        <v>1</v>
      </c>
      <c r="I189" s="164"/>
      <c r="L189" s="161"/>
      <c r="M189" s="165"/>
      <c r="T189" s="166"/>
      <c r="AT189" s="162" t="s">
        <v>154</v>
      </c>
      <c r="AU189" s="162" t="s">
        <v>84</v>
      </c>
      <c r="AV189" s="14" t="s">
        <v>82</v>
      </c>
      <c r="AW189" s="14" t="s">
        <v>30</v>
      </c>
      <c r="AX189" s="14" t="s">
        <v>74</v>
      </c>
      <c r="AY189" s="162" t="s">
        <v>138</v>
      </c>
    </row>
    <row r="190" spans="2:65" s="12" customFormat="1" ht="11.25">
      <c r="B190" s="146"/>
      <c r="D190" s="147" t="s">
        <v>154</v>
      </c>
      <c r="E190" s="148" t="s">
        <v>1</v>
      </c>
      <c r="F190" s="149" t="s">
        <v>787</v>
      </c>
      <c r="H190" s="150">
        <v>19</v>
      </c>
      <c r="I190" s="151"/>
      <c r="L190" s="146"/>
      <c r="M190" s="152"/>
      <c r="T190" s="153"/>
      <c r="AT190" s="148" t="s">
        <v>154</v>
      </c>
      <c r="AU190" s="148" t="s">
        <v>84</v>
      </c>
      <c r="AV190" s="12" t="s">
        <v>84</v>
      </c>
      <c r="AW190" s="12" t="s">
        <v>30</v>
      </c>
      <c r="AX190" s="12" t="s">
        <v>74</v>
      </c>
      <c r="AY190" s="148" t="s">
        <v>138</v>
      </c>
    </row>
    <row r="191" spans="2:65" s="14" customFormat="1" ht="11.25">
      <c r="B191" s="161"/>
      <c r="D191" s="147" t="s">
        <v>154</v>
      </c>
      <c r="E191" s="162" t="s">
        <v>1</v>
      </c>
      <c r="F191" s="163" t="s">
        <v>788</v>
      </c>
      <c r="H191" s="162" t="s">
        <v>1</v>
      </c>
      <c r="I191" s="164"/>
      <c r="L191" s="161"/>
      <c r="M191" s="165"/>
      <c r="T191" s="166"/>
      <c r="AT191" s="162" t="s">
        <v>154</v>
      </c>
      <c r="AU191" s="162" t="s">
        <v>84</v>
      </c>
      <c r="AV191" s="14" t="s">
        <v>82</v>
      </c>
      <c r="AW191" s="14" t="s">
        <v>30</v>
      </c>
      <c r="AX191" s="14" t="s">
        <v>74</v>
      </c>
      <c r="AY191" s="162" t="s">
        <v>138</v>
      </c>
    </row>
    <row r="192" spans="2:65" s="12" customFormat="1" ht="11.25">
      <c r="B192" s="146"/>
      <c r="D192" s="147" t="s">
        <v>154</v>
      </c>
      <c r="E192" s="148" t="s">
        <v>1</v>
      </c>
      <c r="F192" s="149" t="s">
        <v>789</v>
      </c>
      <c r="H192" s="150">
        <v>14</v>
      </c>
      <c r="I192" s="151"/>
      <c r="L192" s="146"/>
      <c r="M192" s="152"/>
      <c r="T192" s="153"/>
      <c r="AT192" s="148" t="s">
        <v>154</v>
      </c>
      <c r="AU192" s="148" t="s">
        <v>84</v>
      </c>
      <c r="AV192" s="12" t="s">
        <v>84</v>
      </c>
      <c r="AW192" s="12" t="s">
        <v>30</v>
      </c>
      <c r="AX192" s="12" t="s">
        <v>74</v>
      </c>
      <c r="AY192" s="148" t="s">
        <v>138</v>
      </c>
    </row>
    <row r="193" spans="2:65" s="14" customFormat="1" ht="11.25">
      <c r="B193" s="161"/>
      <c r="D193" s="147" t="s">
        <v>154</v>
      </c>
      <c r="E193" s="162" t="s">
        <v>1</v>
      </c>
      <c r="F193" s="163" t="s">
        <v>790</v>
      </c>
      <c r="H193" s="162" t="s">
        <v>1</v>
      </c>
      <c r="I193" s="164"/>
      <c r="L193" s="161"/>
      <c r="M193" s="165"/>
      <c r="T193" s="166"/>
      <c r="AT193" s="162" t="s">
        <v>154</v>
      </c>
      <c r="AU193" s="162" t="s">
        <v>84</v>
      </c>
      <c r="AV193" s="14" t="s">
        <v>82</v>
      </c>
      <c r="AW193" s="14" t="s">
        <v>30</v>
      </c>
      <c r="AX193" s="14" t="s">
        <v>74</v>
      </c>
      <c r="AY193" s="162" t="s">
        <v>138</v>
      </c>
    </row>
    <row r="194" spans="2:65" s="12" customFormat="1" ht="11.25">
      <c r="B194" s="146"/>
      <c r="D194" s="147" t="s">
        <v>154</v>
      </c>
      <c r="E194" s="148" t="s">
        <v>1</v>
      </c>
      <c r="F194" s="149" t="s">
        <v>791</v>
      </c>
      <c r="H194" s="150">
        <v>4</v>
      </c>
      <c r="I194" s="151"/>
      <c r="L194" s="146"/>
      <c r="M194" s="152"/>
      <c r="T194" s="153"/>
      <c r="AT194" s="148" t="s">
        <v>154</v>
      </c>
      <c r="AU194" s="148" t="s">
        <v>84</v>
      </c>
      <c r="AV194" s="12" t="s">
        <v>84</v>
      </c>
      <c r="AW194" s="12" t="s">
        <v>30</v>
      </c>
      <c r="AX194" s="12" t="s">
        <v>74</v>
      </c>
      <c r="AY194" s="148" t="s">
        <v>138</v>
      </c>
    </row>
    <row r="195" spans="2:65" s="14" customFormat="1" ht="11.25">
      <c r="B195" s="161"/>
      <c r="D195" s="147" t="s">
        <v>154</v>
      </c>
      <c r="E195" s="162" t="s">
        <v>1</v>
      </c>
      <c r="F195" s="163" t="s">
        <v>792</v>
      </c>
      <c r="H195" s="162" t="s">
        <v>1</v>
      </c>
      <c r="I195" s="164"/>
      <c r="L195" s="161"/>
      <c r="M195" s="165"/>
      <c r="T195" s="166"/>
      <c r="AT195" s="162" t="s">
        <v>154</v>
      </c>
      <c r="AU195" s="162" t="s">
        <v>84</v>
      </c>
      <c r="AV195" s="14" t="s">
        <v>82</v>
      </c>
      <c r="AW195" s="14" t="s">
        <v>30</v>
      </c>
      <c r="AX195" s="14" t="s">
        <v>74</v>
      </c>
      <c r="AY195" s="162" t="s">
        <v>138</v>
      </c>
    </row>
    <row r="196" spans="2:65" s="12" customFormat="1" ht="11.25">
      <c r="B196" s="146"/>
      <c r="D196" s="147" t="s">
        <v>154</v>
      </c>
      <c r="E196" s="148" t="s">
        <v>1</v>
      </c>
      <c r="F196" s="149" t="s">
        <v>793</v>
      </c>
      <c r="H196" s="150">
        <v>19</v>
      </c>
      <c r="I196" s="151"/>
      <c r="L196" s="146"/>
      <c r="M196" s="152"/>
      <c r="T196" s="153"/>
      <c r="AT196" s="148" t="s">
        <v>154</v>
      </c>
      <c r="AU196" s="148" t="s">
        <v>84</v>
      </c>
      <c r="AV196" s="12" t="s">
        <v>84</v>
      </c>
      <c r="AW196" s="12" t="s">
        <v>30</v>
      </c>
      <c r="AX196" s="12" t="s">
        <v>74</v>
      </c>
      <c r="AY196" s="148" t="s">
        <v>138</v>
      </c>
    </row>
    <row r="197" spans="2:65" s="14" customFormat="1" ht="11.25">
      <c r="B197" s="161"/>
      <c r="D197" s="147" t="s">
        <v>154</v>
      </c>
      <c r="E197" s="162" t="s">
        <v>1</v>
      </c>
      <c r="F197" s="163" t="s">
        <v>794</v>
      </c>
      <c r="H197" s="162" t="s">
        <v>1</v>
      </c>
      <c r="I197" s="164"/>
      <c r="L197" s="161"/>
      <c r="M197" s="165"/>
      <c r="T197" s="166"/>
      <c r="AT197" s="162" t="s">
        <v>154</v>
      </c>
      <c r="AU197" s="162" t="s">
        <v>84</v>
      </c>
      <c r="AV197" s="14" t="s">
        <v>82</v>
      </c>
      <c r="AW197" s="14" t="s">
        <v>30</v>
      </c>
      <c r="AX197" s="14" t="s">
        <v>74</v>
      </c>
      <c r="AY197" s="162" t="s">
        <v>138</v>
      </c>
    </row>
    <row r="198" spans="2:65" s="12" customFormat="1" ht="11.25">
      <c r="B198" s="146"/>
      <c r="D198" s="147" t="s">
        <v>154</v>
      </c>
      <c r="E198" s="148" t="s">
        <v>1</v>
      </c>
      <c r="F198" s="149" t="s">
        <v>795</v>
      </c>
      <c r="H198" s="150">
        <v>13</v>
      </c>
      <c r="I198" s="151"/>
      <c r="L198" s="146"/>
      <c r="M198" s="152"/>
      <c r="T198" s="153"/>
      <c r="AT198" s="148" t="s">
        <v>154</v>
      </c>
      <c r="AU198" s="148" t="s">
        <v>84</v>
      </c>
      <c r="AV198" s="12" t="s">
        <v>84</v>
      </c>
      <c r="AW198" s="12" t="s">
        <v>30</v>
      </c>
      <c r="AX198" s="12" t="s">
        <v>74</v>
      </c>
      <c r="AY198" s="148" t="s">
        <v>138</v>
      </c>
    </row>
    <row r="199" spans="2:65" s="14" customFormat="1" ht="11.25">
      <c r="B199" s="161"/>
      <c r="D199" s="147" t="s">
        <v>154</v>
      </c>
      <c r="E199" s="162" t="s">
        <v>1</v>
      </c>
      <c r="F199" s="163" t="s">
        <v>796</v>
      </c>
      <c r="H199" s="162" t="s">
        <v>1</v>
      </c>
      <c r="I199" s="164"/>
      <c r="L199" s="161"/>
      <c r="M199" s="165"/>
      <c r="T199" s="166"/>
      <c r="AT199" s="162" t="s">
        <v>154</v>
      </c>
      <c r="AU199" s="162" t="s">
        <v>84</v>
      </c>
      <c r="AV199" s="14" t="s">
        <v>82</v>
      </c>
      <c r="AW199" s="14" t="s">
        <v>30</v>
      </c>
      <c r="AX199" s="14" t="s">
        <v>74</v>
      </c>
      <c r="AY199" s="162" t="s">
        <v>138</v>
      </c>
    </row>
    <row r="200" spans="2:65" s="12" customFormat="1" ht="11.25">
      <c r="B200" s="146"/>
      <c r="D200" s="147" t="s">
        <v>154</v>
      </c>
      <c r="E200" s="148" t="s">
        <v>1</v>
      </c>
      <c r="F200" s="149" t="s">
        <v>797</v>
      </c>
      <c r="H200" s="150">
        <v>3</v>
      </c>
      <c r="I200" s="151"/>
      <c r="L200" s="146"/>
      <c r="M200" s="152"/>
      <c r="T200" s="153"/>
      <c r="AT200" s="148" t="s">
        <v>154</v>
      </c>
      <c r="AU200" s="148" t="s">
        <v>84</v>
      </c>
      <c r="AV200" s="12" t="s">
        <v>84</v>
      </c>
      <c r="AW200" s="12" t="s">
        <v>30</v>
      </c>
      <c r="AX200" s="12" t="s">
        <v>74</v>
      </c>
      <c r="AY200" s="148" t="s">
        <v>138</v>
      </c>
    </row>
    <row r="201" spans="2:65" s="13" customFormat="1" ht="11.25">
      <c r="B201" s="154"/>
      <c r="D201" s="147" t="s">
        <v>154</v>
      </c>
      <c r="E201" s="155" t="s">
        <v>1</v>
      </c>
      <c r="F201" s="156" t="s">
        <v>162</v>
      </c>
      <c r="H201" s="157">
        <v>72</v>
      </c>
      <c r="I201" s="158"/>
      <c r="L201" s="154"/>
      <c r="M201" s="159"/>
      <c r="T201" s="160"/>
      <c r="AT201" s="155" t="s">
        <v>154</v>
      </c>
      <c r="AU201" s="155" t="s">
        <v>84</v>
      </c>
      <c r="AV201" s="13" t="s">
        <v>145</v>
      </c>
      <c r="AW201" s="13" t="s">
        <v>30</v>
      </c>
      <c r="AX201" s="13" t="s">
        <v>82</v>
      </c>
      <c r="AY201" s="155" t="s">
        <v>138</v>
      </c>
    </row>
    <row r="202" spans="2:65" s="1" customFormat="1" ht="14.45" customHeight="1">
      <c r="B202" s="31"/>
      <c r="C202" s="167" t="s">
        <v>327</v>
      </c>
      <c r="D202" s="167" t="s">
        <v>360</v>
      </c>
      <c r="E202" s="168" t="s">
        <v>798</v>
      </c>
      <c r="F202" s="169" t="s">
        <v>799</v>
      </c>
      <c r="G202" s="170" t="s">
        <v>784</v>
      </c>
      <c r="H202" s="171">
        <v>19</v>
      </c>
      <c r="I202" s="172">
        <v>16</v>
      </c>
      <c r="J202" s="173">
        <f>ROUND(I202*H202,2)</f>
        <v>304</v>
      </c>
      <c r="K202" s="174"/>
      <c r="L202" s="175"/>
      <c r="M202" s="176" t="s">
        <v>1</v>
      </c>
      <c r="N202" s="177" t="s">
        <v>39</v>
      </c>
      <c r="P202" s="142">
        <f>O202*H202</f>
        <v>0</v>
      </c>
      <c r="Q202" s="142">
        <v>1.52E-2</v>
      </c>
      <c r="R202" s="142">
        <f>Q202*H202</f>
        <v>0.2888</v>
      </c>
      <c r="S202" s="142">
        <v>0</v>
      </c>
      <c r="T202" s="143">
        <f>S202*H202</f>
        <v>0</v>
      </c>
      <c r="AR202" s="144" t="s">
        <v>180</v>
      </c>
      <c r="AT202" s="144" t="s">
        <v>360</v>
      </c>
      <c r="AU202" s="144" t="s">
        <v>84</v>
      </c>
      <c r="AY202" s="16" t="s">
        <v>138</v>
      </c>
      <c r="BE202" s="145">
        <f>IF(N202="základní",J202,0)</f>
        <v>304</v>
      </c>
      <c r="BF202" s="145">
        <f>IF(N202="snížená",J202,0)</f>
        <v>0</v>
      </c>
      <c r="BG202" s="145">
        <f>IF(N202="zákl. přenesená",J202,0)</f>
        <v>0</v>
      </c>
      <c r="BH202" s="145">
        <f>IF(N202="sníž. přenesená",J202,0)</f>
        <v>0</v>
      </c>
      <c r="BI202" s="145">
        <f>IF(N202="nulová",J202,0)</f>
        <v>0</v>
      </c>
      <c r="BJ202" s="16" t="s">
        <v>82</v>
      </c>
      <c r="BK202" s="145">
        <f>ROUND(I202*H202,2)</f>
        <v>304</v>
      </c>
      <c r="BL202" s="16" t="s">
        <v>145</v>
      </c>
      <c r="BM202" s="144" t="s">
        <v>800</v>
      </c>
    </row>
    <row r="203" spans="2:65" s="1" customFormat="1" ht="14.45" customHeight="1">
      <c r="B203" s="31"/>
      <c r="C203" s="167" t="s">
        <v>332</v>
      </c>
      <c r="D203" s="167" t="s">
        <v>360</v>
      </c>
      <c r="E203" s="168" t="s">
        <v>801</v>
      </c>
      <c r="F203" s="169" t="s">
        <v>802</v>
      </c>
      <c r="G203" s="170" t="s">
        <v>784</v>
      </c>
      <c r="H203" s="171">
        <v>14</v>
      </c>
      <c r="I203" s="172">
        <v>19</v>
      </c>
      <c r="J203" s="173">
        <f>ROUND(I203*H203,2)</f>
        <v>266</v>
      </c>
      <c r="K203" s="174"/>
      <c r="L203" s="175"/>
      <c r="M203" s="176" t="s">
        <v>1</v>
      </c>
      <c r="N203" s="177" t="s">
        <v>39</v>
      </c>
      <c r="P203" s="142">
        <f>O203*H203</f>
        <v>0</v>
      </c>
      <c r="Q203" s="142">
        <v>1.4E-2</v>
      </c>
      <c r="R203" s="142">
        <f>Q203*H203</f>
        <v>0.19600000000000001</v>
      </c>
      <c r="S203" s="142">
        <v>0</v>
      </c>
      <c r="T203" s="143">
        <f>S203*H203</f>
        <v>0</v>
      </c>
      <c r="AR203" s="144" t="s">
        <v>180</v>
      </c>
      <c r="AT203" s="144" t="s">
        <v>360</v>
      </c>
      <c r="AU203" s="144" t="s">
        <v>84</v>
      </c>
      <c r="AY203" s="16" t="s">
        <v>138</v>
      </c>
      <c r="BE203" s="145">
        <f>IF(N203="základní",J203,0)</f>
        <v>266</v>
      </c>
      <c r="BF203" s="145">
        <f>IF(N203="snížená",J203,0)</f>
        <v>0</v>
      </c>
      <c r="BG203" s="145">
        <f>IF(N203="zákl. přenesená",J203,0)</f>
        <v>0</v>
      </c>
      <c r="BH203" s="145">
        <f>IF(N203="sníž. přenesená",J203,0)</f>
        <v>0</v>
      </c>
      <c r="BI203" s="145">
        <f>IF(N203="nulová",J203,0)</f>
        <v>0</v>
      </c>
      <c r="BJ203" s="16" t="s">
        <v>82</v>
      </c>
      <c r="BK203" s="145">
        <f>ROUND(I203*H203,2)</f>
        <v>266</v>
      </c>
      <c r="BL203" s="16" t="s">
        <v>145</v>
      </c>
      <c r="BM203" s="144" t="s">
        <v>803</v>
      </c>
    </row>
    <row r="204" spans="2:65" s="1" customFormat="1" ht="14.45" customHeight="1">
      <c r="B204" s="31"/>
      <c r="C204" s="167" t="s">
        <v>336</v>
      </c>
      <c r="D204" s="167" t="s">
        <v>360</v>
      </c>
      <c r="E204" s="168" t="s">
        <v>804</v>
      </c>
      <c r="F204" s="169" t="s">
        <v>805</v>
      </c>
      <c r="G204" s="170" t="s">
        <v>784</v>
      </c>
      <c r="H204" s="171">
        <v>23</v>
      </c>
      <c r="I204" s="172">
        <v>20</v>
      </c>
      <c r="J204" s="173">
        <f>ROUND(I204*H204,2)</f>
        <v>460</v>
      </c>
      <c r="K204" s="174"/>
      <c r="L204" s="175"/>
      <c r="M204" s="176" t="s">
        <v>1</v>
      </c>
      <c r="N204" s="177" t="s">
        <v>39</v>
      </c>
      <c r="P204" s="142">
        <f>O204*H204</f>
        <v>0</v>
      </c>
      <c r="Q204" s="142">
        <v>2.9899999999999999E-2</v>
      </c>
      <c r="R204" s="142">
        <f>Q204*H204</f>
        <v>0.68769999999999998</v>
      </c>
      <c r="S204" s="142">
        <v>0</v>
      </c>
      <c r="T204" s="143">
        <f>S204*H204</f>
        <v>0</v>
      </c>
      <c r="AR204" s="144" t="s">
        <v>180</v>
      </c>
      <c r="AT204" s="144" t="s">
        <v>360</v>
      </c>
      <c r="AU204" s="144" t="s">
        <v>84</v>
      </c>
      <c r="AY204" s="16" t="s">
        <v>138</v>
      </c>
      <c r="BE204" s="145">
        <f>IF(N204="základní",J204,0)</f>
        <v>460</v>
      </c>
      <c r="BF204" s="145">
        <f>IF(N204="snížená",J204,0)</f>
        <v>0</v>
      </c>
      <c r="BG204" s="145">
        <f>IF(N204="zákl. přenesená",J204,0)</f>
        <v>0</v>
      </c>
      <c r="BH204" s="145">
        <f>IF(N204="sníž. přenesená",J204,0)</f>
        <v>0</v>
      </c>
      <c r="BI204" s="145">
        <f>IF(N204="nulová",J204,0)</f>
        <v>0</v>
      </c>
      <c r="BJ204" s="16" t="s">
        <v>82</v>
      </c>
      <c r="BK204" s="145">
        <f>ROUND(I204*H204,2)</f>
        <v>460</v>
      </c>
      <c r="BL204" s="16" t="s">
        <v>145</v>
      </c>
      <c r="BM204" s="144" t="s">
        <v>806</v>
      </c>
    </row>
    <row r="205" spans="2:65" s="12" customFormat="1" ht="11.25">
      <c r="B205" s="146"/>
      <c r="D205" s="147" t="s">
        <v>154</v>
      </c>
      <c r="E205" s="148" t="s">
        <v>1</v>
      </c>
      <c r="F205" s="149" t="s">
        <v>807</v>
      </c>
      <c r="H205" s="150">
        <v>23</v>
      </c>
      <c r="I205" s="151"/>
      <c r="L205" s="146"/>
      <c r="M205" s="152"/>
      <c r="T205" s="153"/>
      <c r="AT205" s="148" t="s">
        <v>154</v>
      </c>
      <c r="AU205" s="148" t="s">
        <v>84</v>
      </c>
      <c r="AV205" s="12" t="s">
        <v>84</v>
      </c>
      <c r="AW205" s="12" t="s">
        <v>30</v>
      </c>
      <c r="AX205" s="12" t="s">
        <v>74</v>
      </c>
      <c r="AY205" s="148" t="s">
        <v>138</v>
      </c>
    </row>
    <row r="206" spans="2:65" s="13" customFormat="1" ht="11.25">
      <c r="B206" s="154"/>
      <c r="D206" s="147" t="s">
        <v>154</v>
      </c>
      <c r="E206" s="155" t="s">
        <v>1</v>
      </c>
      <c r="F206" s="156" t="s">
        <v>162</v>
      </c>
      <c r="H206" s="157">
        <v>23</v>
      </c>
      <c r="I206" s="158"/>
      <c r="L206" s="154"/>
      <c r="M206" s="159"/>
      <c r="T206" s="160"/>
      <c r="AT206" s="155" t="s">
        <v>154</v>
      </c>
      <c r="AU206" s="155" t="s">
        <v>84</v>
      </c>
      <c r="AV206" s="13" t="s">
        <v>145</v>
      </c>
      <c r="AW206" s="13" t="s">
        <v>30</v>
      </c>
      <c r="AX206" s="13" t="s">
        <v>82</v>
      </c>
      <c r="AY206" s="155" t="s">
        <v>138</v>
      </c>
    </row>
    <row r="207" spans="2:65" s="1" customFormat="1" ht="14.45" customHeight="1">
      <c r="B207" s="31"/>
      <c r="C207" s="167" t="s">
        <v>341</v>
      </c>
      <c r="D207" s="167" t="s">
        <v>360</v>
      </c>
      <c r="E207" s="168" t="s">
        <v>808</v>
      </c>
      <c r="F207" s="169" t="s">
        <v>809</v>
      </c>
      <c r="G207" s="170" t="s">
        <v>784</v>
      </c>
      <c r="H207" s="171">
        <v>13</v>
      </c>
      <c r="I207" s="172">
        <v>25</v>
      </c>
      <c r="J207" s="173">
        <f>ROUND(I207*H207,2)</f>
        <v>325</v>
      </c>
      <c r="K207" s="174"/>
      <c r="L207" s="175"/>
      <c r="M207" s="176" t="s">
        <v>1</v>
      </c>
      <c r="N207" s="177" t="s">
        <v>39</v>
      </c>
      <c r="P207" s="142">
        <f>O207*H207</f>
        <v>0</v>
      </c>
      <c r="Q207" s="142">
        <v>2.5999999999999999E-2</v>
      </c>
      <c r="R207" s="142">
        <f>Q207*H207</f>
        <v>0.33799999999999997</v>
      </c>
      <c r="S207" s="142">
        <v>0</v>
      </c>
      <c r="T207" s="143">
        <f>S207*H207</f>
        <v>0</v>
      </c>
      <c r="AR207" s="144" t="s">
        <v>180</v>
      </c>
      <c r="AT207" s="144" t="s">
        <v>360</v>
      </c>
      <c r="AU207" s="144" t="s">
        <v>84</v>
      </c>
      <c r="AY207" s="16" t="s">
        <v>138</v>
      </c>
      <c r="BE207" s="145">
        <f>IF(N207="základní",J207,0)</f>
        <v>325</v>
      </c>
      <c r="BF207" s="145">
        <f>IF(N207="snížená",J207,0)</f>
        <v>0</v>
      </c>
      <c r="BG207" s="145">
        <f>IF(N207="zákl. přenesená",J207,0)</f>
        <v>0</v>
      </c>
      <c r="BH207" s="145">
        <f>IF(N207="sníž. přenesená",J207,0)</f>
        <v>0</v>
      </c>
      <c r="BI207" s="145">
        <f>IF(N207="nulová",J207,0)</f>
        <v>0</v>
      </c>
      <c r="BJ207" s="16" t="s">
        <v>82</v>
      </c>
      <c r="BK207" s="145">
        <f>ROUND(I207*H207,2)</f>
        <v>325</v>
      </c>
      <c r="BL207" s="16" t="s">
        <v>145</v>
      </c>
      <c r="BM207" s="144" t="s">
        <v>810</v>
      </c>
    </row>
    <row r="208" spans="2:65" s="1" customFormat="1" ht="14.45" customHeight="1">
      <c r="B208" s="31"/>
      <c r="C208" s="167" t="s">
        <v>347</v>
      </c>
      <c r="D208" s="167" t="s">
        <v>360</v>
      </c>
      <c r="E208" s="168" t="s">
        <v>811</v>
      </c>
      <c r="F208" s="169" t="s">
        <v>812</v>
      </c>
      <c r="G208" s="170" t="s">
        <v>784</v>
      </c>
      <c r="H208" s="171">
        <v>3</v>
      </c>
      <c r="I208" s="172">
        <v>61</v>
      </c>
      <c r="J208" s="173">
        <f>ROUND(I208*H208,2)</f>
        <v>183</v>
      </c>
      <c r="K208" s="174"/>
      <c r="L208" s="175"/>
      <c r="M208" s="176" t="s">
        <v>1</v>
      </c>
      <c r="N208" s="177" t="s">
        <v>39</v>
      </c>
      <c r="P208" s="142">
        <f>O208*H208</f>
        <v>0</v>
      </c>
      <c r="Q208" s="142">
        <v>1.2E-4</v>
      </c>
      <c r="R208" s="142">
        <f>Q208*H208</f>
        <v>3.6000000000000002E-4</v>
      </c>
      <c r="S208" s="142">
        <v>0</v>
      </c>
      <c r="T208" s="143">
        <f>S208*H208</f>
        <v>0</v>
      </c>
      <c r="AR208" s="144" t="s">
        <v>180</v>
      </c>
      <c r="AT208" s="144" t="s">
        <v>360</v>
      </c>
      <c r="AU208" s="144" t="s">
        <v>84</v>
      </c>
      <c r="AY208" s="16" t="s">
        <v>138</v>
      </c>
      <c r="BE208" s="145">
        <f>IF(N208="základní",J208,0)</f>
        <v>183</v>
      </c>
      <c r="BF208" s="145">
        <f>IF(N208="snížená",J208,0)</f>
        <v>0</v>
      </c>
      <c r="BG208" s="145">
        <f>IF(N208="zákl. přenesená",J208,0)</f>
        <v>0</v>
      </c>
      <c r="BH208" s="145">
        <f>IF(N208="sníž. přenesená",J208,0)</f>
        <v>0</v>
      </c>
      <c r="BI208" s="145">
        <f>IF(N208="nulová",J208,0)</f>
        <v>0</v>
      </c>
      <c r="BJ208" s="16" t="s">
        <v>82</v>
      </c>
      <c r="BK208" s="145">
        <f>ROUND(I208*H208,2)</f>
        <v>183</v>
      </c>
      <c r="BL208" s="16" t="s">
        <v>145</v>
      </c>
      <c r="BM208" s="144" t="s">
        <v>813</v>
      </c>
    </row>
    <row r="209" spans="2:65" s="11" customFormat="1" ht="22.9" customHeight="1">
      <c r="B209" s="120"/>
      <c r="D209" s="121" t="s">
        <v>73</v>
      </c>
      <c r="E209" s="130" t="s">
        <v>325</v>
      </c>
      <c r="F209" s="130" t="s">
        <v>326</v>
      </c>
      <c r="I209" s="123"/>
      <c r="J209" s="131">
        <f>BK209</f>
        <v>2503.1799999999998</v>
      </c>
      <c r="L209" s="120"/>
      <c r="M209" s="125"/>
      <c r="P209" s="126">
        <f>SUM(P210:P223)</f>
        <v>0</v>
      </c>
      <c r="R209" s="126">
        <f>SUM(R210:R223)</f>
        <v>0</v>
      </c>
      <c r="T209" s="127">
        <f>SUM(T210:T223)</f>
        <v>0</v>
      </c>
      <c r="AR209" s="121" t="s">
        <v>82</v>
      </c>
      <c r="AT209" s="128" t="s">
        <v>73</v>
      </c>
      <c r="AU209" s="128" t="s">
        <v>82</v>
      </c>
      <c r="AY209" s="121" t="s">
        <v>138</v>
      </c>
      <c r="BK209" s="129">
        <f>SUM(BK210:BK223)</f>
        <v>2503.1799999999998</v>
      </c>
    </row>
    <row r="210" spans="2:65" s="1" customFormat="1" ht="14.45" customHeight="1">
      <c r="B210" s="31"/>
      <c r="C210" s="132" t="s">
        <v>355</v>
      </c>
      <c r="D210" s="132" t="s">
        <v>141</v>
      </c>
      <c r="E210" s="133" t="s">
        <v>814</v>
      </c>
      <c r="F210" s="134" t="s">
        <v>815</v>
      </c>
      <c r="G210" s="135" t="s">
        <v>330</v>
      </c>
      <c r="H210" s="136">
        <v>0.53</v>
      </c>
      <c r="I210" s="137">
        <v>1250</v>
      </c>
      <c r="J210" s="138">
        <f>ROUND(I210*H210,2)</f>
        <v>662.5</v>
      </c>
      <c r="K210" s="139"/>
      <c r="L210" s="31"/>
      <c r="M210" s="140" t="s">
        <v>1</v>
      </c>
      <c r="N210" s="141" t="s">
        <v>39</v>
      </c>
      <c r="P210" s="142">
        <f>O210*H210</f>
        <v>0</v>
      </c>
      <c r="Q210" s="142">
        <v>0</v>
      </c>
      <c r="R210" s="142">
        <f>Q210*H210</f>
        <v>0</v>
      </c>
      <c r="S210" s="142">
        <v>0</v>
      </c>
      <c r="T210" s="143">
        <f>S210*H210</f>
        <v>0</v>
      </c>
      <c r="AR210" s="144" t="s">
        <v>145</v>
      </c>
      <c r="AT210" s="144" t="s">
        <v>141</v>
      </c>
      <c r="AU210" s="144" t="s">
        <v>84</v>
      </c>
      <c r="AY210" s="16" t="s">
        <v>138</v>
      </c>
      <c r="BE210" s="145">
        <f>IF(N210="základní",J210,0)</f>
        <v>662.5</v>
      </c>
      <c r="BF210" s="145">
        <f>IF(N210="snížená",J210,0)</f>
        <v>0</v>
      </c>
      <c r="BG210" s="145">
        <f>IF(N210="zákl. přenesená",J210,0)</f>
        <v>0</v>
      </c>
      <c r="BH210" s="145">
        <f>IF(N210="sníž. přenesená",J210,0)</f>
        <v>0</v>
      </c>
      <c r="BI210" s="145">
        <f>IF(N210="nulová",J210,0)</f>
        <v>0</v>
      </c>
      <c r="BJ210" s="16" t="s">
        <v>82</v>
      </c>
      <c r="BK210" s="145">
        <f>ROUND(I210*H210,2)</f>
        <v>662.5</v>
      </c>
      <c r="BL210" s="16" t="s">
        <v>145</v>
      </c>
      <c r="BM210" s="144" t="s">
        <v>816</v>
      </c>
    </row>
    <row r="211" spans="2:65" s="12" customFormat="1" ht="11.25">
      <c r="B211" s="146"/>
      <c r="D211" s="147" t="s">
        <v>154</v>
      </c>
      <c r="E211" s="148" t="s">
        <v>1</v>
      </c>
      <c r="F211" s="149" t="s">
        <v>817</v>
      </c>
      <c r="H211" s="150">
        <v>0.53</v>
      </c>
      <c r="I211" s="151"/>
      <c r="L211" s="146"/>
      <c r="M211" s="152"/>
      <c r="T211" s="153"/>
      <c r="AT211" s="148" t="s">
        <v>154</v>
      </c>
      <c r="AU211" s="148" t="s">
        <v>84</v>
      </c>
      <c r="AV211" s="12" t="s">
        <v>84</v>
      </c>
      <c r="AW211" s="12" t="s">
        <v>30</v>
      </c>
      <c r="AX211" s="12" t="s">
        <v>74</v>
      </c>
      <c r="AY211" s="148" t="s">
        <v>138</v>
      </c>
    </row>
    <row r="212" spans="2:65" s="13" customFormat="1" ht="11.25">
      <c r="B212" s="154"/>
      <c r="D212" s="147" t="s">
        <v>154</v>
      </c>
      <c r="E212" s="155" t="s">
        <v>1</v>
      </c>
      <c r="F212" s="156" t="s">
        <v>162</v>
      </c>
      <c r="H212" s="157">
        <v>0.53</v>
      </c>
      <c r="I212" s="158"/>
      <c r="L212" s="154"/>
      <c r="M212" s="159"/>
      <c r="T212" s="160"/>
      <c r="AT212" s="155" t="s">
        <v>154</v>
      </c>
      <c r="AU212" s="155" t="s">
        <v>84</v>
      </c>
      <c r="AV212" s="13" t="s">
        <v>145</v>
      </c>
      <c r="AW212" s="13" t="s">
        <v>30</v>
      </c>
      <c r="AX212" s="13" t="s">
        <v>82</v>
      </c>
      <c r="AY212" s="155" t="s">
        <v>138</v>
      </c>
    </row>
    <row r="213" spans="2:65" s="1" customFormat="1" ht="14.45" customHeight="1">
      <c r="B213" s="31"/>
      <c r="C213" s="132" t="s">
        <v>359</v>
      </c>
      <c r="D213" s="132" t="s">
        <v>141</v>
      </c>
      <c r="E213" s="133" t="s">
        <v>818</v>
      </c>
      <c r="F213" s="134" t="s">
        <v>819</v>
      </c>
      <c r="G213" s="135" t="s">
        <v>330</v>
      </c>
      <c r="H213" s="136">
        <v>1.87</v>
      </c>
      <c r="I213" s="137">
        <v>500</v>
      </c>
      <c r="J213" s="138">
        <f>ROUND(I213*H213,2)</f>
        <v>935</v>
      </c>
      <c r="K213" s="139"/>
      <c r="L213" s="31"/>
      <c r="M213" s="140" t="s">
        <v>1</v>
      </c>
      <c r="N213" s="141" t="s">
        <v>39</v>
      </c>
      <c r="P213" s="142">
        <f>O213*H213</f>
        <v>0</v>
      </c>
      <c r="Q213" s="142">
        <v>0</v>
      </c>
      <c r="R213" s="142">
        <f>Q213*H213</f>
        <v>0</v>
      </c>
      <c r="S213" s="142">
        <v>0</v>
      </c>
      <c r="T213" s="143">
        <f>S213*H213</f>
        <v>0</v>
      </c>
      <c r="AR213" s="144" t="s">
        <v>145</v>
      </c>
      <c r="AT213" s="144" t="s">
        <v>141</v>
      </c>
      <c r="AU213" s="144" t="s">
        <v>84</v>
      </c>
      <c r="AY213" s="16" t="s">
        <v>138</v>
      </c>
      <c r="BE213" s="145">
        <f>IF(N213="základní",J213,0)</f>
        <v>935</v>
      </c>
      <c r="BF213" s="145">
        <f>IF(N213="snížená",J213,0)</f>
        <v>0</v>
      </c>
      <c r="BG213" s="145">
        <f>IF(N213="zákl. přenesená",J213,0)</f>
        <v>0</v>
      </c>
      <c r="BH213" s="145">
        <f>IF(N213="sníž. přenesená",J213,0)</f>
        <v>0</v>
      </c>
      <c r="BI213" s="145">
        <f>IF(N213="nulová",J213,0)</f>
        <v>0</v>
      </c>
      <c r="BJ213" s="16" t="s">
        <v>82</v>
      </c>
      <c r="BK213" s="145">
        <f>ROUND(I213*H213,2)</f>
        <v>935</v>
      </c>
      <c r="BL213" s="16" t="s">
        <v>145</v>
      </c>
      <c r="BM213" s="144" t="s">
        <v>820</v>
      </c>
    </row>
    <row r="214" spans="2:65" s="12" customFormat="1" ht="11.25">
      <c r="B214" s="146"/>
      <c r="D214" s="147" t="s">
        <v>154</v>
      </c>
      <c r="E214" s="148" t="s">
        <v>1</v>
      </c>
      <c r="F214" s="149" t="s">
        <v>821</v>
      </c>
      <c r="H214" s="150">
        <v>1.87</v>
      </c>
      <c r="I214" s="151"/>
      <c r="L214" s="146"/>
      <c r="M214" s="152"/>
      <c r="T214" s="153"/>
      <c r="AT214" s="148" t="s">
        <v>154</v>
      </c>
      <c r="AU214" s="148" t="s">
        <v>84</v>
      </c>
      <c r="AV214" s="12" t="s">
        <v>84</v>
      </c>
      <c r="AW214" s="12" t="s">
        <v>30</v>
      </c>
      <c r="AX214" s="12" t="s">
        <v>74</v>
      </c>
      <c r="AY214" s="148" t="s">
        <v>138</v>
      </c>
    </row>
    <row r="215" spans="2:65" s="13" customFormat="1" ht="11.25">
      <c r="B215" s="154"/>
      <c r="D215" s="147" t="s">
        <v>154</v>
      </c>
      <c r="E215" s="155" t="s">
        <v>1</v>
      </c>
      <c r="F215" s="156" t="s">
        <v>162</v>
      </c>
      <c r="H215" s="157">
        <v>1.87</v>
      </c>
      <c r="I215" s="158"/>
      <c r="L215" s="154"/>
      <c r="M215" s="159"/>
      <c r="T215" s="160"/>
      <c r="AT215" s="155" t="s">
        <v>154</v>
      </c>
      <c r="AU215" s="155" t="s">
        <v>84</v>
      </c>
      <c r="AV215" s="13" t="s">
        <v>145</v>
      </c>
      <c r="AW215" s="13" t="s">
        <v>30</v>
      </c>
      <c r="AX215" s="13" t="s">
        <v>82</v>
      </c>
      <c r="AY215" s="155" t="s">
        <v>138</v>
      </c>
    </row>
    <row r="216" spans="2:65" s="1" customFormat="1" ht="14.45" customHeight="1">
      <c r="B216" s="31"/>
      <c r="C216" s="132" t="s">
        <v>365</v>
      </c>
      <c r="D216" s="132" t="s">
        <v>141</v>
      </c>
      <c r="E216" s="133" t="s">
        <v>822</v>
      </c>
      <c r="F216" s="134" t="s">
        <v>823</v>
      </c>
      <c r="G216" s="135" t="s">
        <v>330</v>
      </c>
      <c r="H216" s="136">
        <v>0.02</v>
      </c>
      <c r="I216" s="137">
        <v>300</v>
      </c>
      <c r="J216" s="138">
        <f>ROUND(I216*H216,2)</f>
        <v>6</v>
      </c>
      <c r="K216" s="139"/>
      <c r="L216" s="31"/>
      <c r="M216" s="140" t="s">
        <v>1</v>
      </c>
      <c r="N216" s="141" t="s">
        <v>39</v>
      </c>
      <c r="P216" s="142">
        <f>O216*H216</f>
        <v>0</v>
      </c>
      <c r="Q216" s="142">
        <v>0</v>
      </c>
      <c r="R216" s="142">
        <f>Q216*H216</f>
        <v>0</v>
      </c>
      <c r="S216" s="142">
        <v>0</v>
      </c>
      <c r="T216" s="143">
        <f>S216*H216</f>
        <v>0</v>
      </c>
      <c r="AR216" s="144" t="s">
        <v>145</v>
      </c>
      <c r="AT216" s="144" t="s">
        <v>141</v>
      </c>
      <c r="AU216" s="144" t="s">
        <v>84</v>
      </c>
      <c r="AY216" s="16" t="s">
        <v>138</v>
      </c>
      <c r="BE216" s="145">
        <f>IF(N216="základní",J216,0)</f>
        <v>6</v>
      </c>
      <c r="BF216" s="145">
        <f>IF(N216="snížená",J216,0)</f>
        <v>0</v>
      </c>
      <c r="BG216" s="145">
        <f>IF(N216="zákl. přenesená",J216,0)</f>
        <v>0</v>
      </c>
      <c r="BH216" s="145">
        <f>IF(N216="sníž. přenesená",J216,0)</f>
        <v>0</v>
      </c>
      <c r="BI216" s="145">
        <f>IF(N216="nulová",J216,0)</f>
        <v>0</v>
      </c>
      <c r="BJ216" s="16" t="s">
        <v>82</v>
      </c>
      <c r="BK216" s="145">
        <f>ROUND(I216*H216,2)</f>
        <v>6</v>
      </c>
      <c r="BL216" s="16" t="s">
        <v>145</v>
      </c>
      <c r="BM216" s="144" t="s">
        <v>824</v>
      </c>
    </row>
    <row r="217" spans="2:65" s="1" customFormat="1" ht="14.45" customHeight="1">
      <c r="B217" s="31"/>
      <c r="C217" s="132" t="s">
        <v>371</v>
      </c>
      <c r="D217" s="132" t="s">
        <v>141</v>
      </c>
      <c r="E217" s="133" t="s">
        <v>825</v>
      </c>
      <c r="F217" s="134" t="s">
        <v>826</v>
      </c>
      <c r="G217" s="135" t="s">
        <v>330</v>
      </c>
      <c r="H217" s="136">
        <v>0.12</v>
      </c>
      <c r="I217" s="137">
        <v>500</v>
      </c>
      <c r="J217" s="138">
        <f>ROUND(I217*H217,2)</f>
        <v>60</v>
      </c>
      <c r="K217" s="139"/>
      <c r="L217" s="31"/>
      <c r="M217" s="140" t="s">
        <v>1</v>
      </c>
      <c r="N217" s="141" t="s">
        <v>39</v>
      </c>
      <c r="P217" s="142">
        <f>O217*H217</f>
        <v>0</v>
      </c>
      <c r="Q217" s="142">
        <v>0</v>
      </c>
      <c r="R217" s="142">
        <f>Q217*H217</f>
        <v>0</v>
      </c>
      <c r="S217" s="142">
        <v>0</v>
      </c>
      <c r="T217" s="143">
        <f>S217*H217</f>
        <v>0</v>
      </c>
      <c r="AR217" s="144" t="s">
        <v>145</v>
      </c>
      <c r="AT217" s="144" t="s">
        <v>141</v>
      </c>
      <c r="AU217" s="144" t="s">
        <v>84</v>
      </c>
      <c r="AY217" s="16" t="s">
        <v>138</v>
      </c>
      <c r="BE217" s="145">
        <f>IF(N217="základní",J217,0)</f>
        <v>60</v>
      </c>
      <c r="BF217" s="145">
        <f>IF(N217="snížená",J217,0)</f>
        <v>0</v>
      </c>
      <c r="BG217" s="145">
        <f>IF(N217="zákl. přenesená",J217,0)</f>
        <v>0</v>
      </c>
      <c r="BH217" s="145">
        <f>IF(N217="sníž. přenesená",J217,0)</f>
        <v>0</v>
      </c>
      <c r="BI217" s="145">
        <f>IF(N217="nulová",J217,0)</f>
        <v>0</v>
      </c>
      <c r="BJ217" s="16" t="s">
        <v>82</v>
      </c>
      <c r="BK217" s="145">
        <f>ROUND(I217*H217,2)</f>
        <v>60</v>
      </c>
      <c r="BL217" s="16" t="s">
        <v>145</v>
      </c>
      <c r="BM217" s="144" t="s">
        <v>827</v>
      </c>
    </row>
    <row r="218" spans="2:65" s="1" customFormat="1" ht="14.45" customHeight="1">
      <c r="B218" s="31"/>
      <c r="C218" s="132" t="s">
        <v>377</v>
      </c>
      <c r="D218" s="132" t="s">
        <v>141</v>
      </c>
      <c r="E218" s="133" t="s">
        <v>828</v>
      </c>
      <c r="F218" s="134" t="s">
        <v>829</v>
      </c>
      <c r="G218" s="135" t="s">
        <v>330</v>
      </c>
      <c r="H218" s="136">
        <v>2.56</v>
      </c>
      <c r="I218" s="137">
        <v>250</v>
      </c>
      <c r="J218" s="138">
        <f>ROUND(I218*H218,2)</f>
        <v>640</v>
      </c>
      <c r="K218" s="139"/>
      <c r="L218" s="31"/>
      <c r="M218" s="140" t="s">
        <v>1</v>
      </c>
      <c r="N218" s="141" t="s">
        <v>39</v>
      </c>
      <c r="P218" s="142">
        <f>O218*H218</f>
        <v>0</v>
      </c>
      <c r="Q218" s="142">
        <v>0</v>
      </c>
      <c r="R218" s="142">
        <f>Q218*H218</f>
        <v>0</v>
      </c>
      <c r="S218" s="142">
        <v>0</v>
      </c>
      <c r="T218" s="143">
        <f>S218*H218</f>
        <v>0</v>
      </c>
      <c r="AR218" s="144" t="s">
        <v>145</v>
      </c>
      <c r="AT218" s="144" t="s">
        <v>141</v>
      </c>
      <c r="AU218" s="144" t="s">
        <v>84</v>
      </c>
      <c r="AY218" s="16" t="s">
        <v>138</v>
      </c>
      <c r="BE218" s="145">
        <f>IF(N218="základní",J218,0)</f>
        <v>640</v>
      </c>
      <c r="BF218" s="145">
        <f>IF(N218="snížená",J218,0)</f>
        <v>0</v>
      </c>
      <c r="BG218" s="145">
        <f>IF(N218="zákl. přenesená",J218,0)</f>
        <v>0</v>
      </c>
      <c r="BH218" s="145">
        <f>IF(N218="sníž. přenesená",J218,0)</f>
        <v>0</v>
      </c>
      <c r="BI218" s="145">
        <f>IF(N218="nulová",J218,0)</f>
        <v>0</v>
      </c>
      <c r="BJ218" s="16" t="s">
        <v>82</v>
      </c>
      <c r="BK218" s="145">
        <f>ROUND(I218*H218,2)</f>
        <v>640</v>
      </c>
      <c r="BL218" s="16" t="s">
        <v>145</v>
      </c>
      <c r="BM218" s="144" t="s">
        <v>830</v>
      </c>
    </row>
    <row r="219" spans="2:65" s="12" customFormat="1" ht="11.25">
      <c r="B219" s="146"/>
      <c r="D219" s="147" t="s">
        <v>154</v>
      </c>
      <c r="E219" s="148" t="s">
        <v>1</v>
      </c>
      <c r="F219" s="149" t="s">
        <v>831</v>
      </c>
      <c r="H219" s="150">
        <v>2.56</v>
      </c>
      <c r="I219" s="151"/>
      <c r="L219" s="146"/>
      <c r="M219" s="152"/>
      <c r="T219" s="153"/>
      <c r="AT219" s="148" t="s">
        <v>154</v>
      </c>
      <c r="AU219" s="148" t="s">
        <v>84</v>
      </c>
      <c r="AV219" s="12" t="s">
        <v>84</v>
      </c>
      <c r="AW219" s="12" t="s">
        <v>30</v>
      </c>
      <c r="AX219" s="12" t="s">
        <v>74</v>
      </c>
      <c r="AY219" s="148" t="s">
        <v>138</v>
      </c>
    </row>
    <row r="220" spans="2:65" s="13" customFormat="1" ht="11.25">
      <c r="B220" s="154"/>
      <c r="D220" s="147" t="s">
        <v>154</v>
      </c>
      <c r="E220" s="155" t="s">
        <v>1</v>
      </c>
      <c r="F220" s="156" t="s">
        <v>162</v>
      </c>
      <c r="H220" s="157">
        <v>2.56</v>
      </c>
      <c r="I220" s="158"/>
      <c r="L220" s="154"/>
      <c r="M220" s="159"/>
      <c r="T220" s="160"/>
      <c r="AT220" s="155" t="s">
        <v>154</v>
      </c>
      <c r="AU220" s="155" t="s">
        <v>84</v>
      </c>
      <c r="AV220" s="13" t="s">
        <v>145</v>
      </c>
      <c r="AW220" s="13" t="s">
        <v>30</v>
      </c>
      <c r="AX220" s="13" t="s">
        <v>82</v>
      </c>
      <c r="AY220" s="155" t="s">
        <v>138</v>
      </c>
    </row>
    <row r="221" spans="2:65" s="1" customFormat="1" ht="14.45" customHeight="1">
      <c r="B221" s="31"/>
      <c r="C221" s="132" t="s">
        <v>381</v>
      </c>
      <c r="D221" s="132" t="s">
        <v>141</v>
      </c>
      <c r="E221" s="133" t="s">
        <v>832</v>
      </c>
      <c r="F221" s="134" t="s">
        <v>833</v>
      </c>
      <c r="G221" s="135" t="s">
        <v>330</v>
      </c>
      <c r="H221" s="136">
        <v>15.36</v>
      </c>
      <c r="I221" s="137">
        <v>13</v>
      </c>
      <c r="J221" s="138">
        <f>ROUND(I221*H221,2)</f>
        <v>199.68</v>
      </c>
      <c r="K221" s="139"/>
      <c r="L221" s="31"/>
      <c r="M221" s="140" t="s">
        <v>1</v>
      </c>
      <c r="N221" s="141" t="s">
        <v>39</v>
      </c>
      <c r="P221" s="142">
        <f>O221*H221</f>
        <v>0</v>
      </c>
      <c r="Q221" s="142">
        <v>0</v>
      </c>
      <c r="R221" s="142">
        <f>Q221*H221</f>
        <v>0</v>
      </c>
      <c r="S221" s="142">
        <v>0</v>
      </c>
      <c r="T221" s="143">
        <f>S221*H221</f>
        <v>0</v>
      </c>
      <c r="AR221" s="144" t="s">
        <v>145</v>
      </c>
      <c r="AT221" s="144" t="s">
        <v>141</v>
      </c>
      <c r="AU221" s="144" t="s">
        <v>84</v>
      </c>
      <c r="AY221" s="16" t="s">
        <v>138</v>
      </c>
      <c r="BE221" s="145">
        <f>IF(N221="základní",J221,0)</f>
        <v>199.68</v>
      </c>
      <c r="BF221" s="145">
        <f>IF(N221="snížená",J221,0)</f>
        <v>0</v>
      </c>
      <c r="BG221" s="145">
        <f>IF(N221="zákl. přenesená",J221,0)</f>
        <v>0</v>
      </c>
      <c r="BH221" s="145">
        <f>IF(N221="sníž. přenesená",J221,0)</f>
        <v>0</v>
      </c>
      <c r="BI221" s="145">
        <f>IF(N221="nulová",J221,0)</f>
        <v>0</v>
      </c>
      <c r="BJ221" s="16" t="s">
        <v>82</v>
      </c>
      <c r="BK221" s="145">
        <f>ROUND(I221*H221,2)</f>
        <v>199.68</v>
      </c>
      <c r="BL221" s="16" t="s">
        <v>145</v>
      </c>
      <c r="BM221" s="144" t="s">
        <v>834</v>
      </c>
    </row>
    <row r="222" spans="2:65" s="12" customFormat="1" ht="11.25">
      <c r="B222" s="146"/>
      <c r="D222" s="147" t="s">
        <v>154</v>
      </c>
      <c r="E222" s="148" t="s">
        <v>1</v>
      </c>
      <c r="F222" s="149" t="s">
        <v>835</v>
      </c>
      <c r="H222" s="150">
        <v>15.36</v>
      </c>
      <c r="I222" s="151"/>
      <c r="L222" s="146"/>
      <c r="M222" s="152"/>
      <c r="T222" s="153"/>
      <c r="AT222" s="148" t="s">
        <v>154</v>
      </c>
      <c r="AU222" s="148" t="s">
        <v>84</v>
      </c>
      <c r="AV222" s="12" t="s">
        <v>84</v>
      </c>
      <c r="AW222" s="12" t="s">
        <v>30</v>
      </c>
      <c r="AX222" s="12" t="s">
        <v>74</v>
      </c>
      <c r="AY222" s="148" t="s">
        <v>138</v>
      </c>
    </row>
    <row r="223" spans="2:65" s="13" customFormat="1" ht="11.25">
      <c r="B223" s="154"/>
      <c r="D223" s="147" t="s">
        <v>154</v>
      </c>
      <c r="E223" s="155" t="s">
        <v>1</v>
      </c>
      <c r="F223" s="156" t="s">
        <v>162</v>
      </c>
      <c r="H223" s="157">
        <v>15.36</v>
      </c>
      <c r="I223" s="158"/>
      <c r="L223" s="154"/>
      <c r="M223" s="159"/>
      <c r="T223" s="160"/>
      <c r="AT223" s="155" t="s">
        <v>154</v>
      </c>
      <c r="AU223" s="155" t="s">
        <v>84</v>
      </c>
      <c r="AV223" s="13" t="s">
        <v>145</v>
      </c>
      <c r="AW223" s="13" t="s">
        <v>30</v>
      </c>
      <c r="AX223" s="13" t="s">
        <v>82</v>
      </c>
      <c r="AY223" s="155" t="s">
        <v>138</v>
      </c>
    </row>
    <row r="224" spans="2:65" s="11" customFormat="1" ht="22.9" customHeight="1">
      <c r="B224" s="120"/>
      <c r="D224" s="121" t="s">
        <v>73</v>
      </c>
      <c r="E224" s="130" t="s">
        <v>345</v>
      </c>
      <c r="F224" s="130" t="s">
        <v>346</v>
      </c>
      <c r="I224" s="123"/>
      <c r="J224" s="131">
        <f>BK224</f>
        <v>4258.5</v>
      </c>
      <c r="L224" s="120"/>
      <c r="M224" s="125"/>
      <c r="P224" s="126">
        <f>P225</f>
        <v>0</v>
      </c>
      <c r="R224" s="126">
        <f>R225</f>
        <v>0</v>
      </c>
      <c r="T224" s="127">
        <f>T225</f>
        <v>0</v>
      </c>
      <c r="AR224" s="121" t="s">
        <v>82</v>
      </c>
      <c r="AT224" s="128" t="s">
        <v>73</v>
      </c>
      <c r="AU224" s="128" t="s">
        <v>82</v>
      </c>
      <c r="AY224" s="121" t="s">
        <v>138</v>
      </c>
      <c r="BK224" s="129">
        <f>BK225</f>
        <v>4258.5</v>
      </c>
    </row>
    <row r="225" spans="2:65" s="1" customFormat="1" ht="14.45" customHeight="1">
      <c r="B225" s="31"/>
      <c r="C225" s="132" t="s">
        <v>388</v>
      </c>
      <c r="D225" s="132" t="s">
        <v>141</v>
      </c>
      <c r="E225" s="133" t="s">
        <v>836</v>
      </c>
      <c r="F225" s="134" t="s">
        <v>837</v>
      </c>
      <c r="G225" s="135" t="s">
        <v>330</v>
      </c>
      <c r="H225" s="136">
        <v>2.839</v>
      </c>
      <c r="I225" s="137">
        <v>1500</v>
      </c>
      <c r="J225" s="138">
        <f>ROUND(I225*H225,2)</f>
        <v>4258.5</v>
      </c>
      <c r="K225" s="139"/>
      <c r="L225" s="31"/>
      <c r="M225" s="140" t="s">
        <v>1</v>
      </c>
      <c r="N225" s="141" t="s">
        <v>39</v>
      </c>
      <c r="P225" s="142">
        <f>O225*H225</f>
        <v>0</v>
      </c>
      <c r="Q225" s="142">
        <v>0</v>
      </c>
      <c r="R225" s="142">
        <f>Q225*H225</f>
        <v>0</v>
      </c>
      <c r="S225" s="142">
        <v>0</v>
      </c>
      <c r="T225" s="143">
        <f>S225*H225</f>
        <v>0</v>
      </c>
      <c r="AR225" s="144" t="s">
        <v>145</v>
      </c>
      <c r="AT225" s="144" t="s">
        <v>141</v>
      </c>
      <c r="AU225" s="144" t="s">
        <v>84</v>
      </c>
      <c r="AY225" s="16" t="s">
        <v>138</v>
      </c>
      <c r="BE225" s="145">
        <f>IF(N225="základní",J225,0)</f>
        <v>4258.5</v>
      </c>
      <c r="BF225" s="145">
        <f>IF(N225="snížená",J225,0)</f>
        <v>0</v>
      </c>
      <c r="BG225" s="145">
        <f>IF(N225="zákl. přenesená",J225,0)</f>
        <v>0</v>
      </c>
      <c r="BH225" s="145">
        <f>IF(N225="sníž. přenesená",J225,0)</f>
        <v>0</v>
      </c>
      <c r="BI225" s="145">
        <f>IF(N225="nulová",J225,0)</f>
        <v>0</v>
      </c>
      <c r="BJ225" s="16" t="s">
        <v>82</v>
      </c>
      <c r="BK225" s="145">
        <f>ROUND(I225*H225,2)</f>
        <v>4258.5</v>
      </c>
      <c r="BL225" s="16" t="s">
        <v>145</v>
      </c>
      <c r="BM225" s="144" t="s">
        <v>838</v>
      </c>
    </row>
    <row r="226" spans="2:65" s="11" customFormat="1" ht="25.9" customHeight="1">
      <c r="B226" s="120"/>
      <c r="D226" s="121" t="s">
        <v>73</v>
      </c>
      <c r="E226" s="122" t="s">
        <v>351</v>
      </c>
      <c r="F226" s="122" t="s">
        <v>352</v>
      </c>
      <c r="I226" s="123"/>
      <c r="J226" s="124">
        <f>BK226</f>
        <v>215020.44999999998</v>
      </c>
      <c r="L226" s="120"/>
      <c r="M226" s="125"/>
      <c r="P226" s="126">
        <f>P227+P259+P301+P359+P382</f>
        <v>0</v>
      </c>
      <c r="R226" s="126">
        <f>R227+R259+R301+R359+R382</f>
        <v>6.2016437999999994</v>
      </c>
      <c r="T226" s="127">
        <f>T227+T259+T301+T359+T382</f>
        <v>0</v>
      </c>
      <c r="AR226" s="121" t="s">
        <v>84</v>
      </c>
      <c r="AT226" s="128" t="s">
        <v>73</v>
      </c>
      <c r="AU226" s="128" t="s">
        <v>74</v>
      </c>
      <c r="AY226" s="121" t="s">
        <v>138</v>
      </c>
      <c r="BK226" s="129">
        <f>BK227+BK259+BK301+BK359+BK382</f>
        <v>215020.44999999998</v>
      </c>
    </row>
    <row r="227" spans="2:65" s="11" customFormat="1" ht="22.9" customHeight="1">
      <c r="B227" s="120"/>
      <c r="D227" s="121" t="s">
        <v>73</v>
      </c>
      <c r="E227" s="130" t="s">
        <v>386</v>
      </c>
      <c r="F227" s="130" t="s">
        <v>387</v>
      </c>
      <c r="I227" s="123"/>
      <c r="J227" s="131">
        <f>BK227</f>
        <v>12152.29</v>
      </c>
      <c r="L227" s="120"/>
      <c r="M227" s="125"/>
      <c r="P227" s="126">
        <f>SUM(P228:P258)</f>
        <v>0</v>
      </c>
      <c r="R227" s="126">
        <f>SUM(R228:R258)</f>
        <v>0.13195999999999999</v>
      </c>
      <c r="T227" s="127">
        <f>SUM(T228:T258)</f>
        <v>0</v>
      </c>
      <c r="AR227" s="121" t="s">
        <v>84</v>
      </c>
      <c r="AT227" s="128" t="s">
        <v>73</v>
      </c>
      <c r="AU227" s="128" t="s">
        <v>82</v>
      </c>
      <c r="AY227" s="121" t="s">
        <v>138</v>
      </c>
      <c r="BK227" s="129">
        <f>SUM(BK228:BK258)</f>
        <v>12152.29</v>
      </c>
    </row>
    <row r="228" spans="2:65" s="1" customFormat="1" ht="14.45" customHeight="1">
      <c r="B228" s="31"/>
      <c r="C228" s="132" t="s">
        <v>393</v>
      </c>
      <c r="D228" s="132" t="s">
        <v>141</v>
      </c>
      <c r="E228" s="133" t="s">
        <v>839</v>
      </c>
      <c r="F228" s="134" t="s">
        <v>840</v>
      </c>
      <c r="G228" s="135" t="s">
        <v>171</v>
      </c>
      <c r="H228" s="136">
        <v>40</v>
      </c>
      <c r="I228" s="137">
        <v>21</v>
      </c>
      <c r="J228" s="138">
        <f>ROUND(I228*H228,2)</f>
        <v>840</v>
      </c>
      <c r="K228" s="139"/>
      <c r="L228" s="31"/>
      <c r="M228" s="140" t="s">
        <v>1</v>
      </c>
      <c r="N228" s="141" t="s">
        <v>39</v>
      </c>
      <c r="P228" s="142">
        <f>O228*H228</f>
        <v>0</v>
      </c>
      <c r="Q228" s="142">
        <v>1.1999999999999999E-3</v>
      </c>
      <c r="R228" s="142">
        <f>Q228*H228</f>
        <v>4.7999999999999994E-2</v>
      </c>
      <c r="S228" s="142">
        <v>0</v>
      </c>
      <c r="T228" s="143">
        <f>S228*H228</f>
        <v>0</v>
      </c>
      <c r="AR228" s="144" t="s">
        <v>228</v>
      </c>
      <c r="AT228" s="144" t="s">
        <v>141</v>
      </c>
      <c r="AU228" s="144" t="s">
        <v>84</v>
      </c>
      <c r="AY228" s="16" t="s">
        <v>138</v>
      </c>
      <c r="BE228" s="145">
        <f>IF(N228="základní",J228,0)</f>
        <v>840</v>
      </c>
      <c r="BF228" s="145">
        <f>IF(N228="snížená",J228,0)</f>
        <v>0</v>
      </c>
      <c r="BG228" s="145">
        <f>IF(N228="zákl. přenesená",J228,0)</f>
        <v>0</v>
      </c>
      <c r="BH228" s="145">
        <f>IF(N228="sníž. přenesená",J228,0)</f>
        <v>0</v>
      </c>
      <c r="BI228" s="145">
        <f>IF(N228="nulová",J228,0)</f>
        <v>0</v>
      </c>
      <c r="BJ228" s="16" t="s">
        <v>82</v>
      </c>
      <c r="BK228" s="145">
        <f>ROUND(I228*H228,2)</f>
        <v>840</v>
      </c>
      <c r="BL228" s="16" t="s">
        <v>228</v>
      </c>
      <c r="BM228" s="144" t="s">
        <v>841</v>
      </c>
    </row>
    <row r="229" spans="2:65" s="12" customFormat="1" ht="11.25">
      <c r="B229" s="146"/>
      <c r="D229" s="147" t="s">
        <v>154</v>
      </c>
      <c r="E229" s="148" t="s">
        <v>1</v>
      </c>
      <c r="F229" s="149" t="s">
        <v>842</v>
      </c>
      <c r="H229" s="150">
        <v>40</v>
      </c>
      <c r="I229" s="151"/>
      <c r="L229" s="146"/>
      <c r="M229" s="152"/>
      <c r="T229" s="153"/>
      <c r="AT229" s="148" t="s">
        <v>154</v>
      </c>
      <c r="AU229" s="148" t="s">
        <v>84</v>
      </c>
      <c r="AV229" s="12" t="s">
        <v>84</v>
      </c>
      <c r="AW229" s="12" t="s">
        <v>30</v>
      </c>
      <c r="AX229" s="12" t="s">
        <v>74</v>
      </c>
      <c r="AY229" s="148" t="s">
        <v>138</v>
      </c>
    </row>
    <row r="230" spans="2:65" s="13" customFormat="1" ht="11.25">
      <c r="B230" s="154"/>
      <c r="D230" s="147" t="s">
        <v>154</v>
      </c>
      <c r="E230" s="155" t="s">
        <v>1</v>
      </c>
      <c r="F230" s="156" t="s">
        <v>162</v>
      </c>
      <c r="H230" s="157">
        <v>40</v>
      </c>
      <c r="I230" s="158"/>
      <c r="L230" s="154"/>
      <c r="M230" s="159"/>
      <c r="T230" s="160"/>
      <c r="AT230" s="155" t="s">
        <v>154</v>
      </c>
      <c r="AU230" s="155" t="s">
        <v>84</v>
      </c>
      <c r="AV230" s="13" t="s">
        <v>145</v>
      </c>
      <c r="AW230" s="13" t="s">
        <v>30</v>
      </c>
      <c r="AX230" s="13" t="s">
        <v>82</v>
      </c>
      <c r="AY230" s="155" t="s">
        <v>138</v>
      </c>
    </row>
    <row r="231" spans="2:65" s="1" customFormat="1" ht="14.45" customHeight="1">
      <c r="B231" s="31"/>
      <c r="C231" s="167" t="s">
        <v>397</v>
      </c>
      <c r="D231" s="167" t="s">
        <v>360</v>
      </c>
      <c r="E231" s="168" t="s">
        <v>843</v>
      </c>
      <c r="F231" s="169" t="s">
        <v>844</v>
      </c>
      <c r="G231" s="170" t="s">
        <v>171</v>
      </c>
      <c r="H231" s="171">
        <v>14</v>
      </c>
      <c r="I231" s="172">
        <v>9</v>
      </c>
      <c r="J231" s="173">
        <f>ROUND(I231*H231,2)</f>
        <v>126</v>
      </c>
      <c r="K231" s="174"/>
      <c r="L231" s="175"/>
      <c r="M231" s="176" t="s">
        <v>1</v>
      </c>
      <c r="N231" s="177" t="s">
        <v>39</v>
      </c>
      <c r="P231" s="142">
        <f>O231*H231</f>
        <v>0</v>
      </c>
      <c r="Q231" s="142">
        <v>0</v>
      </c>
      <c r="R231" s="142">
        <f>Q231*H231</f>
        <v>0</v>
      </c>
      <c r="S231" s="142">
        <v>0</v>
      </c>
      <c r="T231" s="143">
        <f>S231*H231</f>
        <v>0</v>
      </c>
      <c r="AR231" s="144" t="s">
        <v>313</v>
      </c>
      <c r="AT231" s="144" t="s">
        <v>360</v>
      </c>
      <c r="AU231" s="144" t="s">
        <v>84</v>
      </c>
      <c r="AY231" s="16" t="s">
        <v>138</v>
      </c>
      <c r="BE231" s="145">
        <f>IF(N231="základní",J231,0)</f>
        <v>126</v>
      </c>
      <c r="BF231" s="145">
        <f>IF(N231="snížená",J231,0)</f>
        <v>0</v>
      </c>
      <c r="BG231" s="145">
        <f>IF(N231="zákl. přenesená",J231,0)</f>
        <v>0</v>
      </c>
      <c r="BH231" s="145">
        <f>IF(N231="sníž. přenesená",J231,0)</f>
        <v>0</v>
      </c>
      <c r="BI231" s="145">
        <f>IF(N231="nulová",J231,0)</f>
        <v>0</v>
      </c>
      <c r="BJ231" s="16" t="s">
        <v>82</v>
      </c>
      <c r="BK231" s="145">
        <f>ROUND(I231*H231,2)</f>
        <v>126</v>
      </c>
      <c r="BL231" s="16" t="s">
        <v>228</v>
      </c>
      <c r="BM231" s="144" t="s">
        <v>845</v>
      </c>
    </row>
    <row r="232" spans="2:65" s="1" customFormat="1" ht="14.45" customHeight="1">
      <c r="B232" s="31"/>
      <c r="C232" s="167" t="s">
        <v>402</v>
      </c>
      <c r="D232" s="167" t="s">
        <v>360</v>
      </c>
      <c r="E232" s="168" t="s">
        <v>846</v>
      </c>
      <c r="F232" s="169" t="s">
        <v>847</v>
      </c>
      <c r="G232" s="170" t="s">
        <v>171</v>
      </c>
      <c r="H232" s="171">
        <v>9</v>
      </c>
      <c r="I232" s="172">
        <v>18</v>
      </c>
      <c r="J232" s="173">
        <f>ROUND(I232*H232,2)</f>
        <v>162</v>
      </c>
      <c r="K232" s="174"/>
      <c r="L232" s="175"/>
      <c r="M232" s="176" t="s">
        <v>1</v>
      </c>
      <c r="N232" s="177" t="s">
        <v>39</v>
      </c>
      <c r="P232" s="142">
        <f>O232*H232</f>
        <v>0</v>
      </c>
      <c r="Q232" s="142">
        <v>0</v>
      </c>
      <c r="R232" s="142">
        <f>Q232*H232</f>
        <v>0</v>
      </c>
      <c r="S232" s="142">
        <v>0</v>
      </c>
      <c r="T232" s="143">
        <f>S232*H232</f>
        <v>0</v>
      </c>
      <c r="AR232" s="144" t="s">
        <v>313</v>
      </c>
      <c r="AT232" s="144" t="s">
        <v>360</v>
      </c>
      <c r="AU232" s="144" t="s">
        <v>84</v>
      </c>
      <c r="AY232" s="16" t="s">
        <v>138</v>
      </c>
      <c r="BE232" s="145">
        <f>IF(N232="základní",J232,0)</f>
        <v>162</v>
      </c>
      <c r="BF232" s="145">
        <f>IF(N232="snížená",J232,0)</f>
        <v>0</v>
      </c>
      <c r="BG232" s="145">
        <f>IF(N232="zákl. přenesená",J232,0)</f>
        <v>0</v>
      </c>
      <c r="BH232" s="145">
        <f>IF(N232="sníž. přenesená",J232,0)</f>
        <v>0</v>
      </c>
      <c r="BI232" s="145">
        <f>IF(N232="nulová",J232,0)</f>
        <v>0</v>
      </c>
      <c r="BJ232" s="16" t="s">
        <v>82</v>
      </c>
      <c r="BK232" s="145">
        <f>ROUND(I232*H232,2)</f>
        <v>162</v>
      </c>
      <c r="BL232" s="16" t="s">
        <v>228</v>
      </c>
      <c r="BM232" s="144" t="s">
        <v>848</v>
      </c>
    </row>
    <row r="233" spans="2:65" s="1" customFormat="1" ht="14.45" customHeight="1">
      <c r="B233" s="31"/>
      <c r="C233" s="167" t="s">
        <v>408</v>
      </c>
      <c r="D233" s="167" t="s">
        <v>360</v>
      </c>
      <c r="E233" s="168" t="s">
        <v>849</v>
      </c>
      <c r="F233" s="169" t="s">
        <v>850</v>
      </c>
      <c r="G233" s="170" t="s">
        <v>171</v>
      </c>
      <c r="H233" s="171">
        <v>17</v>
      </c>
      <c r="I233" s="172">
        <v>33</v>
      </c>
      <c r="J233" s="173">
        <f>ROUND(I233*H233,2)</f>
        <v>561</v>
      </c>
      <c r="K233" s="174"/>
      <c r="L233" s="175"/>
      <c r="M233" s="176" t="s">
        <v>1</v>
      </c>
      <c r="N233" s="177" t="s">
        <v>39</v>
      </c>
      <c r="P233" s="142">
        <f>O233*H233</f>
        <v>0</v>
      </c>
      <c r="Q233" s="142">
        <v>0</v>
      </c>
      <c r="R233" s="142">
        <f>Q233*H233</f>
        <v>0</v>
      </c>
      <c r="S233" s="142">
        <v>0</v>
      </c>
      <c r="T233" s="143">
        <f>S233*H233</f>
        <v>0</v>
      </c>
      <c r="AR233" s="144" t="s">
        <v>313</v>
      </c>
      <c r="AT233" s="144" t="s">
        <v>360</v>
      </c>
      <c r="AU233" s="144" t="s">
        <v>84</v>
      </c>
      <c r="AY233" s="16" t="s">
        <v>138</v>
      </c>
      <c r="BE233" s="145">
        <f>IF(N233="základní",J233,0)</f>
        <v>561</v>
      </c>
      <c r="BF233" s="145">
        <f>IF(N233="snížená",J233,0)</f>
        <v>0</v>
      </c>
      <c r="BG233" s="145">
        <f>IF(N233="zákl. přenesená",J233,0)</f>
        <v>0</v>
      </c>
      <c r="BH233" s="145">
        <f>IF(N233="sníž. přenesená",J233,0)</f>
        <v>0</v>
      </c>
      <c r="BI233" s="145">
        <f>IF(N233="nulová",J233,0)</f>
        <v>0</v>
      </c>
      <c r="BJ233" s="16" t="s">
        <v>82</v>
      </c>
      <c r="BK233" s="145">
        <f>ROUND(I233*H233,2)</f>
        <v>561</v>
      </c>
      <c r="BL233" s="16" t="s">
        <v>228</v>
      </c>
      <c r="BM233" s="144" t="s">
        <v>851</v>
      </c>
    </row>
    <row r="234" spans="2:65" s="12" customFormat="1" ht="11.25">
      <c r="B234" s="146"/>
      <c r="D234" s="147" t="s">
        <v>154</v>
      </c>
      <c r="E234" s="148" t="s">
        <v>1</v>
      </c>
      <c r="F234" s="149" t="s">
        <v>852</v>
      </c>
      <c r="H234" s="150">
        <v>17</v>
      </c>
      <c r="I234" s="151"/>
      <c r="L234" s="146"/>
      <c r="M234" s="152"/>
      <c r="T234" s="153"/>
      <c r="AT234" s="148" t="s">
        <v>154</v>
      </c>
      <c r="AU234" s="148" t="s">
        <v>84</v>
      </c>
      <c r="AV234" s="12" t="s">
        <v>84</v>
      </c>
      <c r="AW234" s="12" t="s">
        <v>30</v>
      </c>
      <c r="AX234" s="12" t="s">
        <v>74</v>
      </c>
      <c r="AY234" s="148" t="s">
        <v>138</v>
      </c>
    </row>
    <row r="235" spans="2:65" s="13" customFormat="1" ht="11.25">
      <c r="B235" s="154"/>
      <c r="D235" s="147" t="s">
        <v>154</v>
      </c>
      <c r="E235" s="155" t="s">
        <v>1</v>
      </c>
      <c r="F235" s="156" t="s">
        <v>162</v>
      </c>
      <c r="H235" s="157">
        <v>17</v>
      </c>
      <c r="I235" s="158"/>
      <c r="L235" s="154"/>
      <c r="M235" s="159"/>
      <c r="T235" s="160"/>
      <c r="AT235" s="155" t="s">
        <v>154</v>
      </c>
      <c r="AU235" s="155" t="s">
        <v>84</v>
      </c>
      <c r="AV235" s="13" t="s">
        <v>145</v>
      </c>
      <c r="AW235" s="13" t="s">
        <v>30</v>
      </c>
      <c r="AX235" s="13" t="s">
        <v>82</v>
      </c>
      <c r="AY235" s="155" t="s">
        <v>138</v>
      </c>
    </row>
    <row r="236" spans="2:65" s="1" customFormat="1" ht="14.45" customHeight="1">
      <c r="B236" s="31"/>
      <c r="C236" s="132" t="s">
        <v>412</v>
      </c>
      <c r="D236" s="132" t="s">
        <v>141</v>
      </c>
      <c r="E236" s="133" t="s">
        <v>853</v>
      </c>
      <c r="F236" s="134" t="s">
        <v>854</v>
      </c>
      <c r="G236" s="135" t="s">
        <v>171</v>
      </c>
      <c r="H236" s="136">
        <v>37.5</v>
      </c>
      <c r="I236" s="137">
        <v>26</v>
      </c>
      <c r="J236" s="138">
        <f>ROUND(I236*H236,2)</f>
        <v>975</v>
      </c>
      <c r="K236" s="139"/>
      <c r="L236" s="31"/>
      <c r="M236" s="140" t="s">
        <v>1</v>
      </c>
      <c r="N236" s="141" t="s">
        <v>39</v>
      </c>
      <c r="P236" s="142">
        <f>O236*H236</f>
        <v>0</v>
      </c>
      <c r="Q236" s="142">
        <v>1.1299999999999999E-3</v>
      </c>
      <c r="R236" s="142">
        <f>Q236*H236</f>
        <v>4.2374999999999996E-2</v>
      </c>
      <c r="S236" s="142">
        <v>0</v>
      </c>
      <c r="T236" s="143">
        <f>S236*H236</f>
        <v>0</v>
      </c>
      <c r="AR236" s="144" t="s">
        <v>228</v>
      </c>
      <c r="AT236" s="144" t="s">
        <v>141</v>
      </c>
      <c r="AU236" s="144" t="s">
        <v>84</v>
      </c>
      <c r="AY236" s="16" t="s">
        <v>138</v>
      </c>
      <c r="BE236" s="145">
        <f>IF(N236="základní",J236,0)</f>
        <v>975</v>
      </c>
      <c r="BF236" s="145">
        <f>IF(N236="snížená",J236,0)</f>
        <v>0</v>
      </c>
      <c r="BG236" s="145">
        <f>IF(N236="zákl. přenesená",J236,0)</f>
        <v>0</v>
      </c>
      <c r="BH236" s="145">
        <f>IF(N236="sníž. přenesená",J236,0)</f>
        <v>0</v>
      </c>
      <c r="BI236" s="145">
        <f>IF(N236="nulová",J236,0)</f>
        <v>0</v>
      </c>
      <c r="BJ236" s="16" t="s">
        <v>82</v>
      </c>
      <c r="BK236" s="145">
        <f>ROUND(I236*H236,2)</f>
        <v>975</v>
      </c>
      <c r="BL236" s="16" t="s">
        <v>228</v>
      </c>
      <c r="BM236" s="144" t="s">
        <v>855</v>
      </c>
    </row>
    <row r="237" spans="2:65" s="12" customFormat="1" ht="11.25">
      <c r="B237" s="146"/>
      <c r="D237" s="147" t="s">
        <v>154</v>
      </c>
      <c r="E237" s="148" t="s">
        <v>1</v>
      </c>
      <c r="F237" s="149" t="s">
        <v>856</v>
      </c>
      <c r="H237" s="150">
        <v>37.5</v>
      </c>
      <c r="I237" s="151"/>
      <c r="L237" s="146"/>
      <c r="M237" s="152"/>
      <c r="T237" s="153"/>
      <c r="AT237" s="148" t="s">
        <v>154</v>
      </c>
      <c r="AU237" s="148" t="s">
        <v>84</v>
      </c>
      <c r="AV237" s="12" t="s">
        <v>84</v>
      </c>
      <c r="AW237" s="12" t="s">
        <v>30</v>
      </c>
      <c r="AX237" s="12" t="s">
        <v>74</v>
      </c>
      <c r="AY237" s="148" t="s">
        <v>138</v>
      </c>
    </row>
    <row r="238" spans="2:65" s="13" customFormat="1" ht="11.25">
      <c r="B238" s="154"/>
      <c r="D238" s="147" t="s">
        <v>154</v>
      </c>
      <c r="E238" s="155" t="s">
        <v>1</v>
      </c>
      <c r="F238" s="156" t="s">
        <v>162</v>
      </c>
      <c r="H238" s="157">
        <v>37.5</v>
      </c>
      <c r="I238" s="158"/>
      <c r="L238" s="154"/>
      <c r="M238" s="159"/>
      <c r="T238" s="160"/>
      <c r="AT238" s="155" t="s">
        <v>154</v>
      </c>
      <c r="AU238" s="155" t="s">
        <v>84</v>
      </c>
      <c r="AV238" s="13" t="s">
        <v>145</v>
      </c>
      <c r="AW238" s="13" t="s">
        <v>30</v>
      </c>
      <c r="AX238" s="13" t="s">
        <v>82</v>
      </c>
      <c r="AY238" s="155" t="s">
        <v>138</v>
      </c>
    </row>
    <row r="239" spans="2:65" s="1" customFormat="1" ht="14.45" customHeight="1">
      <c r="B239" s="31"/>
      <c r="C239" s="167" t="s">
        <v>416</v>
      </c>
      <c r="D239" s="167" t="s">
        <v>360</v>
      </c>
      <c r="E239" s="168" t="s">
        <v>857</v>
      </c>
      <c r="F239" s="169" t="s">
        <v>858</v>
      </c>
      <c r="G239" s="170" t="s">
        <v>171</v>
      </c>
      <c r="H239" s="171">
        <v>5</v>
      </c>
      <c r="I239" s="172">
        <v>15</v>
      </c>
      <c r="J239" s="173">
        <f>ROUND(I239*H239,2)</f>
        <v>75</v>
      </c>
      <c r="K239" s="174"/>
      <c r="L239" s="175"/>
      <c r="M239" s="176" t="s">
        <v>1</v>
      </c>
      <c r="N239" s="177" t="s">
        <v>39</v>
      </c>
      <c r="P239" s="142">
        <f>O239*H239</f>
        <v>0</v>
      </c>
      <c r="Q239" s="142">
        <v>0</v>
      </c>
      <c r="R239" s="142">
        <f>Q239*H239</f>
        <v>0</v>
      </c>
      <c r="S239" s="142">
        <v>0</v>
      </c>
      <c r="T239" s="143">
        <f>S239*H239</f>
        <v>0</v>
      </c>
      <c r="AR239" s="144" t="s">
        <v>313</v>
      </c>
      <c r="AT239" s="144" t="s">
        <v>360</v>
      </c>
      <c r="AU239" s="144" t="s">
        <v>84</v>
      </c>
      <c r="AY239" s="16" t="s">
        <v>138</v>
      </c>
      <c r="BE239" s="145">
        <f>IF(N239="základní",J239,0)</f>
        <v>75</v>
      </c>
      <c r="BF239" s="145">
        <f>IF(N239="snížená",J239,0)</f>
        <v>0</v>
      </c>
      <c r="BG239" s="145">
        <f>IF(N239="zákl. přenesená",J239,0)</f>
        <v>0</v>
      </c>
      <c r="BH239" s="145">
        <f>IF(N239="sníž. přenesená",J239,0)</f>
        <v>0</v>
      </c>
      <c r="BI239" s="145">
        <f>IF(N239="nulová",J239,0)</f>
        <v>0</v>
      </c>
      <c r="BJ239" s="16" t="s">
        <v>82</v>
      </c>
      <c r="BK239" s="145">
        <f>ROUND(I239*H239,2)</f>
        <v>75</v>
      </c>
      <c r="BL239" s="16" t="s">
        <v>228</v>
      </c>
      <c r="BM239" s="144" t="s">
        <v>859</v>
      </c>
    </row>
    <row r="240" spans="2:65" s="1" customFormat="1" ht="14.45" customHeight="1">
      <c r="B240" s="31"/>
      <c r="C240" s="167" t="s">
        <v>419</v>
      </c>
      <c r="D240" s="167" t="s">
        <v>360</v>
      </c>
      <c r="E240" s="168" t="s">
        <v>860</v>
      </c>
      <c r="F240" s="169" t="s">
        <v>861</v>
      </c>
      <c r="G240" s="170" t="s">
        <v>171</v>
      </c>
      <c r="H240" s="171">
        <v>24.5</v>
      </c>
      <c r="I240" s="172">
        <v>10</v>
      </c>
      <c r="J240" s="173">
        <f>ROUND(I240*H240,2)</f>
        <v>245</v>
      </c>
      <c r="K240" s="174"/>
      <c r="L240" s="175"/>
      <c r="M240" s="176" t="s">
        <v>1</v>
      </c>
      <c r="N240" s="177" t="s">
        <v>39</v>
      </c>
      <c r="P240" s="142">
        <f>O240*H240</f>
        <v>0</v>
      </c>
      <c r="Q240" s="142">
        <v>0</v>
      </c>
      <c r="R240" s="142">
        <f>Q240*H240</f>
        <v>0</v>
      </c>
      <c r="S240" s="142">
        <v>0</v>
      </c>
      <c r="T240" s="143">
        <f>S240*H240</f>
        <v>0</v>
      </c>
      <c r="AR240" s="144" t="s">
        <v>313</v>
      </c>
      <c r="AT240" s="144" t="s">
        <v>360</v>
      </c>
      <c r="AU240" s="144" t="s">
        <v>84</v>
      </c>
      <c r="AY240" s="16" t="s">
        <v>138</v>
      </c>
      <c r="BE240" s="145">
        <f>IF(N240="základní",J240,0)</f>
        <v>245</v>
      </c>
      <c r="BF240" s="145">
        <f>IF(N240="snížená",J240,0)</f>
        <v>0</v>
      </c>
      <c r="BG240" s="145">
        <f>IF(N240="zákl. přenesená",J240,0)</f>
        <v>0</v>
      </c>
      <c r="BH240" s="145">
        <f>IF(N240="sníž. přenesená",J240,0)</f>
        <v>0</v>
      </c>
      <c r="BI240" s="145">
        <f>IF(N240="nulová",J240,0)</f>
        <v>0</v>
      </c>
      <c r="BJ240" s="16" t="s">
        <v>82</v>
      </c>
      <c r="BK240" s="145">
        <f>ROUND(I240*H240,2)</f>
        <v>245</v>
      </c>
      <c r="BL240" s="16" t="s">
        <v>228</v>
      </c>
      <c r="BM240" s="144" t="s">
        <v>862</v>
      </c>
    </row>
    <row r="241" spans="2:65" s="1" customFormat="1" ht="14.45" customHeight="1">
      <c r="B241" s="31"/>
      <c r="C241" s="167" t="s">
        <v>422</v>
      </c>
      <c r="D241" s="167" t="s">
        <v>360</v>
      </c>
      <c r="E241" s="168" t="s">
        <v>863</v>
      </c>
      <c r="F241" s="169" t="s">
        <v>864</v>
      </c>
      <c r="G241" s="170" t="s">
        <v>171</v>
      </c>
      <c r="H241" s="171">
        <v>8</v>
      </c>
      <c r="I241" s="172">
        <v>42</v>
      </c>
      <c r="J241" s="173">
        <f>ROUND(I241*H241,2)</f>
        <v>336</v>
      </c>
      <c r="K241" s="174"/>
      <c r="L241" s="175"/>
      <c r="M241" s="176" t="s">
        <v>1</v>
      </c>
      <c r="N241" s="177" t="s">
        <v>39</v>
      </c>
      <c r="P241" s="142">
        <f>O241*H241</f>
        <v>0</v>
      </c>
      <c r="Q241" s="142">
        <v>0</v>
      </c>
      <c r="R241" s="142">
        <f>Q241*H241</f>
        <v>0</v>
      </c>
      <c r="S241" s="142">
        <v>0</v>
      </c>
      <c r="T241" s="143">
        <f>S241*H241</f>
        <v>0</v>
      </c>
      <c r="AR241" s="144" t="s">
        <v>313</v>
      </c>
      <c r="AT241" s="144" t="s">
        <v>360</v>
      </c>
      <c r="AU241" s="144" t="s">
        <v>84</v>
      </c>
      <c r="AY241" s="16" t="s">
        <v>138</v>
      </c>
      <c r="BE241" s="145">
        <f>IF(N241="základní",J241,0)</f>
        <v>336</v>
      </c>
      <c r="BF241" s="145">
        <f>IF(N241="snížená",J241,0)</f>
        <v>0</v>
      </c>
      <c r="BG241" s="145">
        <f>IF(N241="zákl. přenesená",J241,0)</f>
        <v>0</v>
      </c>
      <c r="BH241" s="145">
        <f>IF(N241="sníž. přenesená",J241,0)</f>
        <v>0</v>
      </c>
      <c r="BI241" s="145">
        <f>IF(N241="nulová",J241,0)</f>
        <v>0</v>
      </c>
      <c r="BJ241" s="16" t="s">
        <v>82</v>
      </c>
      <c r="BK241" s="145">
        <f>ROUND(I241*H241,2)</f>
        <v>336</v>
      </c>
      <c r="BL241" s="16" t="s">
        <v>228</v>
      </c>
      <c r="BM241" s="144" t="s">
        <v>865</v>
      </c>
    </row>
    <row r="242" spans="2:65" s="1" customFormat="1" ht="14.45" customHeight="1">
      <c r="B242" s="31"/>
      <c r="C242" s="132" t="s">
        <v>426</v>
      </c>
      <c r="D242" s="132" t="s">
        <v>141</v>
      </c>
      <c r="E242" s="133" t="s">
        <v>866</v>
      </c>
      <c r="F242" s="134" t="s">
        <v>867</v>
      </c>
      <c r="G242" s="135" t="s">
        <v>171</v>
      </c>
      <c r="H242" s="136">
        <v>24.5</v>
      </c>
      <c r="I242" s="137">
        <v>31</v>
      </c>
      <c r="J242" s="138">
        <f>ROUND(I242*H242,2)</f>
        <v>759.5</v>
      </c>
      <c r="K242" s="139"/>
      <c r="L242" s="31"/>
      <c r="M242" s="140" t="s">
        <v>1</v>
      </c>
      <c r="N242" s="141" t="s">
        <v>39</v>
      </c>
      <c r="P242" s="142">
        <f>O242*H242</f>
        <v>0</v>
      </c>
      <c r="Q242" s="142">
        <v>7.3999999999999999E-4</v>
      </c>
      <c r="R242" s="142">
        <f>Q242*H242</f>
        <v>1.813E-2</v>
      </c>
      <c r="S242" s="142">
        <v>0</v>
      </c>
      <c r="T242" s="143">
        <f>S242*H242</f>
        <v>0</v>
      </c>
      <c r="AR242" s="144" t="s">
        <v>228</v>
      </c>
      <c r="AT242" s="144" t="s">
        <v>141</v>
      </c>
      <c r="AU242" s="144" t="s">
        <v>84</v>
      </c>
      <c r="AY242" s="16" t="s">
        <v>138</v>
      </c>
      <c r="BE242" s="145">
        <f>IF(N242="základní",J242,0)</f>
        <v>759.5</v>
      </c>
      <c r="BF242" s="145">
        <f>IF(N242="snížená",J242,0)</f>
        <v>0</v>
      </c>
      <c r="BG242" s="145">
        <f>IF(N242="zákl. přenesená",J242,0)</f>
        <v>0</v>
      </c>
      <c r="BH242" s="145">
        <f>IF(N242="sníž. přenesená",J242,0)</f>
        <v>0</v>
      </c>
      <c r="BI242" s="145">
        <f>IF(N242="nulová",J242,0)</f>
        <v>0</v>
      </c>
      <c r="BJ242" s="16" t="s">
        <v>82</v>
      </c>
      <c r="BK242" s="145">
        <f>ROUND(I242*H242,2)</f>
        <v>759.5</v>
      </c>
      <c r="BL242" s="16" t="s">
        <v>228</v>
      </c>
      <c r="BM242" s="144" t="s">
        <v>868</v>
      </c>
    </row>
    <row r="243" spans="2:65" s="12" customFormat="1" ht="11.25">
      <c r="B243" s="146"/>
      <c r="D243" s="147" t="s">
        <v>154</v>
      </c>
      <c r="E243" s="148" t="s">
        <v>1</v>
      </c>
      <c r="F243" s="149" t="s">
        <v>869</v>
      </c>
      <c r="H243" s="150">
        <v>24.5</v>
      </c>
      <c r="I243" s="151"/>
      <c r="L243" s="146"/>
      <c r="M243" s="152"/>
      <c r="T243" s="153"/>
      <c r="AT243" s="148" t="s">
        <v>154</v>
      </c>
      <c r="AU243" s="148" t="s">
        <v>84</v>
      </c>
      <c r="AV243" s="12" t="s">
        <v>84</v>
      </c>
      <c r="AW243" s="12" t="s">
        <v>30</v>
      </c>
      <c r="AX243" s="12" t="s">
        <v>74</v>
      </c>
      <c r="AY243" s="148" t="s">
        <v>138</v>
      </c>
    </row>
    <row r="244" spans="2:65" s="13" customFormat="1" ht="11.25">
      <c r="B244" s="154"/>
      <c r="D244" s="147" t="s">
        <v>154</v>
      </c>
      <c r="E244" s="155" t="s">
        <v>1</v>
      </c>
      <c r="F244" s="156" t="s">
        <v>162</v>
      </c>
      <c r="H244" s="157">
        <v>24.5</v>
      </c>
      <c r="I244" s="158"/>
      <c r="L244" s="154"/>
      <c r="M244" s="159"/>
      <c r="T244" s="160"/>
      <c r="AT244" s="155" t="s">
        <v>154</v>
      </c>
      <c r="AU244" s="155" t="s">
        <v>84</v>
      </c>
      <c r="AV244" s="13" t="s">
        <v>145</v>
      </c>
      <c r="AW244" s="13" t="s">
        <v>30</v>
      </c>
      <c r="AX244" s="13" t="s">
        <v>82</v>
      </c>
      <c r="AY244" s="155" t="s">
        <v>138</v>
      </c>
    </row>
    <row r="245" spans="2:65" s="1" customFormat="1" ht="14.45" customHeight="1">
      <c r="B245" s="31"/>
      <c r="C245" s="167" t="s">
        <v>429</v>
      </c>
      <c r="D245" s="167" t="s">
        <v>360</v>
      </c>
      <c r="E245" s="168" t="s">
        <v>870</v>
      </c>
      <c r="F245" s="169" t="s">
        <v>871</v>
      </c>
      <c r="G245" s="170" t="s">
        <v>171</v>
      </c>
      <c r="H245" s="171">
        <v>3</v>
      </c>
      <c r="I245" s="172">
        <v>19</v>
      </c>
      <c r="J245" s="173">
        <f>ROUND(I245*H245,2)</f>
        <v>57</v>
      </c>
      <c r="K245" s="174"/>
      <c r="L245" s="175"/>
      <c r="M245" s="176" t="s">
        <v>1</v>
      </c>
      <c r="N245" s="177" t="s">
        <v>39</v>
      </c>
      <c r="P245" s="142">
        <f>O245*H245</f>
        <v>0</v>
      </c>
      <c r="Q245" s="142">
        <v>0</v>
      </c>
      <c r="R245" s="142">
        <f>Q245*H245</f>
        <v>0</v>
      </c>
      <c r="S245" s="142">
        <v>0</v>
      </c>
      <c r="T245" s="143">
        <f>S245*H245</f>
        <v>0</v>
      </c>
      <c r="AR245" s="144" t="s">
        <v>313</v>
      </c>
      <c r="AT245" s="144" t="s">
        <v>360</v>
      </c>
      <c r="AU245" s="144" t="s">
        <v>84</v>
      </c>
      <c r="AY245" s="16" t="s">
        <v>138</v>
      </c>
      <c r="BE245" s="145">
        <f>IF(N245="základní",J245,0)</f>
        <v>57</v>
      </c>
      <c r="BF245" s="145">
        <f>IF(N245="snížená",J245,0)</f>
        <v>0</v>
      </c>
      <c r="BG245" s="145">
        <f>IF(N245="zákl. přenesená",J245,0)</f>
        <v>0</v>
      </c>
      <c r="BH245" s="145">
        <f>IF(N245="sníž. přenesená",J245,0)</f>
        <v>0</v>
      </c>
      <c r="BI245" s="145">
        <f>IF(N245="nulová",J245,0)</f>
        <v>0</v>
      </c>
      <c r="BJ245" s="16" t="s">
        <v>82</v>
      </c>
      <c r="BK245" s="145">
        <f>ROUND(I245*H245,2)</f>
        <v>57</v>
      </c>
      <c r="BL245" s="16" t="s">
        <v>228</v>
      </c>
      <c r="BM245" s="144" t="s">
        <v>872</v>
      </c>
    </row>
    <row r="246" spans="2:65" s="1" customFormat="1" ht="14.45" customHeight="1">
      <c r="B246" s="31"/>
      <c r="C246" s="167" t="s">
        <v>436</v>
      </c>
      <c r="D246" s="167" t="s">
        <v>360</v>
      </c>
      <c r="E246" s="168" t="s">
        <v>873</v>
      </c>
      <c r="F246" s="169" t="s">
        <v>874</v>
      </c>
      <c r="G246" s="170" t="s">
        <v>171</v>
      </c>
      <c r="H246" s="171">
        <v>21.5</v>
      </c>
      <c r="I246" s="172">
        <v>52</v>
      </c>
      <c r="J246" s="173">
        <f>ROUND(I246*H246,2)</f>
        <v>1118</v>
      </c>
      <c r="K246" s="174"/>
      <c r="L246" s="175"/>
      <c r="M246" s="176" t="s">
        <v>1</v>
      </c>
      <c r="N246" s="177" t="s">
        <v>39</v>
      </c>
      <c r="P246" s="142">
        <f>O246*H246</f>
        <v>0</v>
      </c>
      <c r="Q246" s="142">
        <v>0</v>
      </c>
      <c r="R246" s="142">
        <f>Q246*H246</f>
        <v>0</v>
      </c>
      <c r="S246" s="142">
        <v>0</v>
      </c>
      <c r="T246" s="143">
        <f>S246*H246</f>
        <v>0</v>
      </c>
      <c r="AR246" s="144" t="s">
        <v>313</v>
      </c>
      <c r="AT246" s="144" t="s">
        <v>360</v>
      </c>
      <c r="AU246" s="144" t="s">
        <v>84</v>
      </c>
      <c r="AY246" s="16" t="s">
        <v>138</v>
      </c>
      <c r="BE246" s="145">
        <f>IF(N246="základní",J246,0)</f>
        <v>1118</v>
      </c>
      <c r="BF246" s="145">
        <f>IF(N246="snížená",J246,0)</f>
        <v>0</v>
      </c>
      <c r="BG246" s="145">
        <f>IF(N246="zákl. přenesená",J246,0)</f>
        <v>0</v>
      </c>
      <c r="BH246" s="145">
        <f>IF(N246="sníž. přenesená",J246,0)</f>
        <v>0</v>
      </c>
      <c r="BI246" s="145">
        <f>IF(N246="nulová",J246,0)</f>
        <v>0</v>
      </c>
      <c r="BJ246" s="16" t="s">
        <v>82</v>
      </c>
      <c r="BK246" s="145">
        <f>ROUND(I246*H246,2)</f>
        <v>1118</v>
      </c>
      <c r="BL246" s="16" t="s">
        <v>228</v>
      </c>
      <c r="BM246" s="144" t="s">
        <v>875</v>
      </c>
    </row>
    <row r="247" spans="2:65" s="12" customFormat="1" ht="11.25">
      <c r="B247" s="146"/>
      <c r="D247" s="147" t="s">
        <v>154</v>
      </c>
      <c r="E247" s="148" t="s">
        <v>1</v>
      </c>
      <c r="F247" s="149" t="s">
        <v>876</v>
      </c>
      <c r="H247" s="150">
        <v>21.5</v>
      </c>
      <c r="I247" s="151"/>
      <c r="L247" s="146"/>
      <c r="M247" s="152"/>
      <c r="T247" s="153"/>
      <c r="AT247" s="148" t="s">
        <v>154</v>
      </c>
      <c r="AU247" s="148" t="s">
        <v>84</v>
      </c>
      <c r="AV247" s="12" t="s">
        <v>84</v>
      </c>
      <c r="AW247" s="12" t="s">
        <v>30</v>
      </c>
      <c r="AX247" s="12" t="s">
        <v>74</v>
      </c>
      <c r="AY247" s="148" t="s">
        <v>138</v>
      </c>
    </row>
    <row r="248" spans="2:65" s="13" customFormat="1" ht="11.25">
      <c r="B248" s="154"/>
      <c r="D248" s="147" t="s">
        <v>154</v>
      </c>
      <c r="E248" s="155" t="s">
        <v>1</v>
      </c>
      <c r="F248" s="156" t="s">
        <v>162</v>
      </c>
      <c r="H248" s="157">
        <v>21.5</v>
      </c>
      <c r="I248" s="158"/>
      <c r="L248" s="154"/>
      <c r="M248" s="159"/>
      <c r="T248" s="160"/>
      <c r="AT248" s="155" t="s">
        <v>154</v>
      </c>
      <c r="AU248" s="155" t="s">
        <v>84</v>
      </c>
      <c r="AV248" s="13" t="s">
        <v>145</v>
      </c>
      <c r="AW248" s="13" t="s">
        <v>30</v>
      </c>
      <c r="AX248" s="13" t="s">
        <v>82</v>
      </c>
      <c r="AY248" s="155" t="s">
        <v>138</v>
      </c>
    </row>
    <row r="249" spans="2:65" s="1" customFormat="1" ht="14.45" customHeight="1">
      <c r="B249" s="31"/>
      <c r="C249" s="132" t="s">
        <v>441</v>
      </c>
      <c r="D249" s="132" t="s">
        <v>141</v>
      </c>
      <c r="E249" s="133" t="s">
        <v>877</v>
      </c>
      <c r="F249" s="134" t="s">
        <v>878</v>
      </c>
      <c r="G249" s="135" t="s">
        <v>171</v>
      </c>
      <c r="H249" s="136">
        <v>27.5</v>
      </c>
      <c r="I249" s="137">
        <v>37</v>
      </c>
      <c r="J249" s="138">
        <f>ROUND(I249*H249,2)</f>
        <v>1017.5</v>
      </c>
      <c r="K249" s="139"/>
      <c r="L249" s="31"/>
      <c r="M249" s="140" t="s">
        <v>1</v>
      </c>
      <c r="N249" s="141" t="s">
        <v>39</v>
      </c>
      <c r="P249" s="142">
        <f>O249*H249</f>
        <v>0</v>
      </c>
      <c r="Q249" s="142">
        <v>8.3000000000000001E-4</v>
      </c>
      <c r="R249" s="142">
        <f>Q249*H249</f>
        <v>2.2825000000000002E-2</v>
      </c>
      <c r="S249" s="142">
        <v>0</v>
      </c>
      <c r="T249" s="143">
        <f>S249*H249</f>
        <v>0</v>
      </c>
      <c r="AR249" s="144" t="s">
        <v>228</v>
      </c>
      <c r="AT249" s="144" t="s">
        <v>141</v>
      </c>
      <c r="AU249" s="144" t="s">
        <v>84</v>
      </c>
      <c r="AY249" s="16" t="s">
        <v>138</v>
      </c>
      <c r="BE249" s="145">
        <f>IF(N249="základní",J249,0)</f>
        <v>1017.5</v>
      </c>
      <c r="BF249" s="145">
        <f>IF(N249="snížená",J249,0)</f>
        <v>0</v>
      </c>
      <c r="BG249" s="145">
        <f>IF(N249="zákl. přenesená",J249,0)</f>
        <v>0</v>
      </c>
      <c r="BH249" s="145">
        <f>IF(N249="sníž. přenesená",J249,0)</f>
        <v>0</v>
      </c>
      <c r="BI249" s="145">
        <f>IF(N249="nulová",J249,0)</f>
        <v>0</v>
      </c>
      <c r="BJ249" s="16" t="s">
        <v>82</v>
      </c>
      <c r="BK249" s="145">
        <f>ROUND(I249*H249,2)</f>
        <v>1017.5</v>
      </c>
      <c r="BL249" s="16" t="s">
        <v>228</v>
      </c>
      <c r="BM249" s="144" t="s">
        <v>879</v>
      </c>
    </row>
    <row r="250" spans="2:65" s="12" customFormat="1" ht="11.25">
      <c r="B250" s="146"/>
      <c r="D250" s="147" t="s">
        <v>154</v>
      </c>
      <c r="E250" s="148" t="s">
        <v>1</v>
      </c>
      <c r="F250" s="149" t="s">
        <v>880</v>
      </c>
      <c r="H250" s="150">
        <v>27.5</v>
      </c>
      <c r="I250" s="151"/>
      <c r="L250" s="146"/>
      <c r="M250" s="152"/>
      <c r="T250" s="153"/>
      <c r="AT250" s="148" t="s">
        <v>154</v>
      </c>
      <c r="AU250" s="148" t="s">
        <v>84</v>
      </c>
      <c r="AV250" s="12" t="s">
        <v>84</v>
      </c>
      <c r="AW250" s="12" t="s">
        <v>30</v>
      </c>
      <c r="AX250" s="12" t="s">
        <v>74</v>
      </c>
      <c r="AY250" s="148" t="s">
        <v>138</v>
      </c>
    </row>
    <row r="251" spans="2:65" s="13" customFormat="1" ht="11.25">
      <c r="B251" s="154"/>
      <c r="D251" s="147" t="s">
        <v>154</v>
      </c>
      <c r="E251" s="155" t="s">
        <v>1</v>
      </c>
      <c r="F251" s="156" t="s">
        <v>162</v>
      </c>
      <c r="H251" s="157">
        <v>27.5</v>
      </c>
      <c r="I251" s="158"/>
      <c r="L251" s="154"/>
      <c r="M251" s="159"/>
      <c r="T251" s="160"/>
      <c r="AT251" s="155" t="s">
        <v>154</v>
      </c>
      <c r="AU251" s="155" t="s">
        <v>84</v>
      </c>
      <c r="AV251" s="13" t="s">
        <v>145</v>
      </c>
      <c r="AW251" s="13" t="s">
        <v>30</v>
      </c>
      <c r="AX251" s="13" t="s">
        <v>82</v>
      </c>
      <c r="AY251" s="155" t="s">
        <v>138</v>
      </c>
    </row>
    <row r="252" spans="2:65" s="1" customFormat="1" ht="14.45" customHeight="1">
      <c r="B252" s="31"/>
      <c r="C252" s="167" t="s">
        <v>447</v>
      </c>
      <c r="D252" s="167" t="s">
        <v>360</v>
      </c>
      <c r="E252" s="168" t="s">
        <v>881</v>
      </c>
      <c r="F252" s="169" t="s">
        <v>882</v>
      </c>
      <c r="G252" s="170" t="s">
        <v>171</v>
      </c>
      <c r="H252" s="171">
        <v>5</v>
      </c>
      <c r="I252" s="172">
        <v>27</v>
      </c>
      <c r="J252" s="173">
        <f>ROUND(I252*H252,2)</f>
        <v>135</v>
      </c>
      <c r="K252" s="174"/>
      <c r="L252" s="175"/>
      <c r="M252" s="176" t="s">
        <v>1</v>
      </c>
      <c r="N252" s="177" t="s">
        <v>39</v>
      </c>
      <c r="P252" s="142">
        <f>O252*H252</f>
        <v>0</v>
      </c>
      <c r="Q252" s="142">
        <v>0</v>
      </c>
      <c r="R252" s="142">
        <f>Q252*H252</f>
        <v>0</v>
      </c>
      <c r="S252" s="142">
        <v>0</v>
      </c>
      <c r="T252" s="143">
        <f>S252*H252</f>
        <v>0</v>
      </c>
      <c r="AR252" s="144" t="s">
        <v>313</v>
      </c>
      <c r="AT252" s="144" t="s">
        <v>360</v>
      </c>
      <c r="AU252" s="144" t="s">
        <v>84</v>
      </c>
      <c r="AY252" s="16" t="s">
        <v>138</v>
      </c>
      <c r="BE252" s="145">
        <f>IF(N252="základní",J252,0)</f>
        <v>135</v>
      </c>
      <c r="BF252" s="145">
        <f>IF(N252="snížená",J252,0)</f>
        <v>0</v>
      </c>
      <c r="BG252" s="145">
        <f>IF(N252="zákl. přenesená",J252,0)</f>
        <v>0</v>
      </c>
      <c r="BH252" s="145">
        <f>IF(N252="sníž. přenesená",J252,0)</f>
        <v>0</v>
      </c>
      <c r="BI252" s="145">
        <f>IF(N252="nulová",J252,0)</f>
        <v>0</v>
      </c>
      <c r="BJ252" s="16" t="s">
        <v>82</v>
      </c>
      <c r="BK252" s="145">
        <f>ROUND(I252*H252,2)</f>
        <v>135</v>
      </c>
      <c r="BL252" s="16" t="s">
        <v>228</v>
      </c>
      <c r="BM252" s="144" t="s">
        <v>883</v>
      </c>
    </row>
    <row r="253" spans="2:65" s="1" customFormat="1" ht="14.45" customHeight="1">
      <c r="B253" s="31"/>
      <c r="C253" s="167" t="s">
        <v>452</v>
      </c>
      <c r="D253" s="167" t="s">
        <v>360</v>
      </c>
      <c r="E253" s="168" t="s">
        <v>884</v>
      </c>
      <c r="F253" s="169" t="s">
        <v>885</v>
      </c>
      <c r="G253" s="170" t="s">
        <v>171</v>
      </c>
      <c r="H253" s="171">
        <v>8.5</v>
      </c>
      <c r="I253" s="172">
        <v>105</v>
      </c>
      <c r="J253" s="173">
        <f>ROUND(I253*H253,2)</f>
        <v>892.5</v>
      </c>
      <c r="K253" s="174"/>
      <c r="L253" s="175"/>
      <c r="M253" s="176" t="s">
        <v>1</v>
      </c>
      <c r="N253" s="177" t="s">
        <v>39</v>
      </c>
      <c r="P253" s="142">
        <f>O253*H253</f>
        <v>0</v>
      </c>
      <c r="Q253" s="142">
        <v>0</v>
      </c>
      <c r="R253" s="142">
        <f>Q253*H253</f>
        <v>0</v>
      </c>
      <c r="S253" s="142">
        <v>0</v>
      </c>
      <c r="T253" s="143">
        <f>S253*H253</f>
        <v>0</v>
      </c>
      <c r="AR253" s="144" t="s">
        <v>313</v>
      </c>
      <c r="AT253" s="144" t="s">
        <v>360</v>
      </c>
      <c r="AU253" s="144" t="s">
        <v>84</v>
      </c>
      <c r="AY253" s="16" t="s">
        <v>138</v>
      </c>
      <c r="BE253" s="145">
        <f>IF(N253="základní",J253,0)</f>
        <v>892.5</v>
      </c>
      <c r="BF253" s="145">
        <f>IF(N253="snížená",J253,0)</f>
        <v>0</v>
      </c>
      <c r="BG253" s="145">
        <f>IF(N253="zákl. přenesená",J253,0)</f>
        <v>0</v>
      </c>
      <c r="BH253" s="145">
        <f>IF(N253="sníž. přenesená",J253,0)</f>
        <v>0</v>
      </c>
      <c r="BI253" s="145">
        <f>IF(N253="nulová",J253,0)</f>
        <v>0</v>
      </c>
      <c r="BJ253" s="16" t="s">
        <v>82</v>
      </c>
      <c r="BK253" s="145">
        <f>ROUND(I253*H253,2)</f>
        <v>892.5</v>
      </c>
      <c r="BL253" s="16" t="s">
        <v>228</v>
      </c>
      <c r="BM253" s="144" t="s">
        <v>886</v>
      </c>
    </row>
    <row r="254" spans="2:65" s="1" customFormat="1" ht="14.45" customHeight="1">
      <c r="B254" s="31"/>
      <c r="C254" s="132" t="s">
        <v>456</v>
      </c>
      <c r="D254" s="132" t="s">
        <v>141</v>
      </c>
      <c r="E254" s="133" t="s">
        <v>887</v>
      </c>
      <c r="F254" s="134" t="s">
        <v>888</v>
      </c>
      <c r="G254" s="135" t="s">
        <v>171</v>
      </c>
      <c r="H254" s="136">
        <v>4.5</v>
      </c>
      <c r="I254" s="137">
        <v>42</v>
      </c>
      <c r="J254" s="138">
        <f>ROUND(I254*H254,2)</f>
        <v>189</v>
      </c>
      <c r="K254" s="139"/>
      <c r="L254" s="31"/>
      <c r="M254" s="140" t="s">
        <v>1</v>
      </c>
      <c r="N254" s="141" t="s">
        <v>39</v>
      </c>
      <c r="P254" s="142">
        <f>O254*H254</f>
        <v>0</v>
      </c>
      <c r="Q254" s="142">
        <v>1.3999999999999999E-4</v>
      </c>
      <c r="R254" s="142">
        <f>Q254*H254</f>
        <v>6.2999999999999992E-4</v>
      </c>
      <c r="S254" s="142">
        <v>0</v>
      </c>
      <c r="T254" s="143">
        <f>S254*H254</f>
        <v>0</v>
      </c>
      <c r="AR254" s="144" t="s">
        <v>228</v>
      </c>
      <c r="AT254" s="144" t="s">
        <v>141</v>
      </c>
      <c r="AU254" s="144" t="s">
        <v>84</v>
      </c>
      <c r="AY254" s="16" t="s">
        <v>138</v>
      </c>
      <c r="BE254" s="145">
        <f>IF(N254="základní",J254,0)</f>
        <v>189</v>
      </c>
      <c r="BF254" s="145">
        <f>IF(N254="snížená",J254,0)</f>
        <v>0</v>
      </c>
      <c r="BG254" s="145">
        <f>IF(N254="zákl. přenesená",J254,0)</f>
        <v>0</v>
      </c>
      <c r="BH254" s="145">
        <f>IF(N254="sníž. přenesená",J254,0)</f>
        <v>0</v>
      </c>
      <c r="BI254" s="145">
        <f>IF(N254="nulová",J254,0)</f>
        <v>0</v>
      </c>
      <c r="BJ254" s="16" t="s">
        <v>82</v>
      </c>
      <c r="BK254" s="145">
        <f>ROUND(I254*H254,2)</f>
        <v>189</v>
      </c>
      <c r="BL254" s="16" t="s">
        <v>228</v>
      </c>
      <c r="BM254" s="144" t="s">
        <v>889</v>
      </c>
    </row>
    <row r="255" spans="2:65" s="12" customFormat="1" ht="11.25">
      <c r="B255" s="146"/>
      <c r="D255" s="147" t="s">
        <v>154</v>
      </c>
      <c r="E255" s="148" t="s">
        <v>1</v>
      </c>
      <c r="F255" s="149" t="s">
        <v>890</v>
      </c>
      <c r="H255" s="150">
        <v>4.5</v>
      </c>
      <c r="I255" s="151"/>
      <c r="L255" s="146"/>
      <c r="M255" s="152"/>
      <c r="T255" s="153"/>
      <c r="AT255" s="148" t="s">
        <v>154</v>
      </c>
      <c r="AU255" s="148" t="s">
        <v>84</v>
      </c>
      <c r="AV255" s="12" t="s">
        <v>84</v>
      </c>
      <c r="AW255" s="12" t="s">
        <v>30</v>
      </c>
      <c r="AX255" s="12" t="s">
        <v>74</v>
      </c>
      <c r="AY255" s="148" t="s">
        <v>138</v>
      </c>
    </row>
    <row r="256" spans="2:65" s="13" customFormat="1" ht="11.25">
      <c r="B256" s="154"/>
      <c r="D256" s="147" t="s">
        <v>154</v>
      </c>
      <c r="E256" s="155" t="s">
        <v>1</v>
      </c>
      <c r="F256" s="156" t="s">
        <v>162</v>
      </c>
      <c r="H256" s="157">
        <v>4.5</v>
      </c>
      <c r="I256" s="158"/>
      <c r="L256" s="154"/>
      <c r="M256" s="159"/>
      <c r="T256" s="160"/>
      <c r="AT256" s="155" t="s">
        <v>154</v>
      </c>
      <c r="AU256" s="155" t="s">
        <v>84</v>
      </c>
      <c r="AV256" s="13" t="s">
        <v>145</v>
      </c>
      <c r="AW256" s="13" t="s">
        <v>30</v>
      </c>
      <c r="AX256" s="13" t="s">
        <v>82</v>
      </c>
      <c r="AY256" s="155" t="s">
        <v>138</v>
      </c>
    </row>
    <row r="257" spans="2:65" s="1" customFormat="1" ht="14.45" customHeight="1">
      <c r="B257" s="31"/>
      <c r="C257" s="167" t="s">
        <v>460</v>
      </c>
      <c r="D257" s="167" t="s">
        <v>360</v>
      </c>
      <c r="E257" s="168" t="s">
        <v>891</v>
      </c>
      <c r="F257" s="169" t="s">
        <v>892</v>
      </c>
      <c r="G257" s="170" t="s">
        <v>171</v>
      </c>
      <c r="H257" s="171">
        <v>4.5</v>
      </c>
      <c r="I257" s="172">
        <v>1035</v>
      </c>
      <c r="J257" s="173">
        <f>ROUND(I257*H257,2)</f>
        <v>4657.5</v>
      </c>
      <c r="K257" s="174"/>
      <c r="L257" s="175"/>
      <c r="M257" s="176" t="s">
        <v>1</v>
      </c>
      <c r="N257" s="177" t="s">
        <v>39</v>
      </c>
      <c r="P257" s="142">
        <f>O257*H257</f>
        <v>0</v>
      </c>
      <c r="Q257" s="142">
        <v>0</v>
      </c>
      <c r="R257" s="142">
        <f>Q257*H257</f>
        <v>0</v>
      </c>
      <c r="S257" s="142">
        <v>0</v>
      </c>
      <c r="T257" s="143">
        <f>S257*H257</f>
        <v>0</v>
      </c>
      <c r="AR257" s="144" t="s">
        <v>313</v>
      </c>
      <c r="AT257" s="144" t="s">
        <v>360</v>
      </c>
      <c r="AU257" s="144" t="s">
        <v>84</v>
      </c>
      <c r="AY257" s="16" t="s">
        <v>138</v>
      </c>
      <c r="BE257" s="145">
        <f>IF(N257="základní",J257,0)</f>
        <v>4657.5</v>
      </c>
      <c r="BF257" s="145">
        <f>IF(N257="snížená",J257,0)</f>
        <v>0</v>
      </c>
      <c r="BG257" s="145">
        <f>IF(N257="zákl. přenesená",J257,0)</f>
        <v>0</v>
      </c>
      <c r="BH257" s="145">
        <f>IF(N257="sníž. přenesená",J257,0)</f>
        <v>0</v>
      </c>
      <c r="BI257" s="145">
        <f>IF(N257="nulová",J257,0)</f>
        <v>0</v>
      </c>
      <c r="BJ257" s="16" t="s">
        <v>82</v>
      </c>
      <c r="BK257" s="145">
        <f>ROUND(I257*H257,2)</f>
        <v>4657.5</v>
      </c>
      <c r="BL257" s="16" t="s">
        <v>228</v>
      </c>
      <c r="BM257" s="144" t="s">
        <v>893</v>
      </c>
    </row>
    <row r="258" spans="2:65" s="1" customFormat="1" ht="14.45" customHeight="1">
      <c r="B258" s="31"/>
      <c r="C258" s="132" t="s">
        <v>465</v>
      </c>
      <c r="D258" s="132" t="s">
        <v>141</v>
      </c>
      <c r="E258" s="133" t="s">
        <v>894</v>
      </c>
      <c r="F258" s="134" t="s">
        <v>895</v>
      </c>
      <c r="G258" s="135" t="s">
        <v>330</v>
      </c>
      <c r="H258" s="136">
        <v>4.0000000000000001E-3</v>
      </c>
      <c r="I258" s="137">
        <v>1573</v>
      </c>
      <c r="J258" s="138">
        <f>ROUND(I258*H258,2)</f>
        <v>6.29</v>
      </c>
      <c r="K258" s="139"/>
      <c r="L258" s="31"/>
      <c r="M258" s="140" t="s">
        <v>1</v>
      </c>
      <c r="N258" s="141" t="s">
        <v>39</v>
      </c>
      <c r="P258" s="142">
        <f>O258*H258</f>
        <v>0</v>
      </c>
      <c r="Q258" s="142">
        <v>0</v>
      </c>
      <c r="R258" s="142">
        <f>Q258*H258</f>
        <v>0</v>
      </c>
      <c r="S258" s="142">
        <v>0</v>
      </c>
      <c r="T258" s="143">
        <f>S258*H258</f>
        <v>0</v>
      </c>
      <c r="AR258" s="144" t="s">
        <v>228</v>
      </c>
      <c r="AT258" s="144" t="s">
        <v>141</v>
      </c>
      <c r="AU258" s="144" t="s">
        <v>84</v>
      </c>
      <c r="AY258" s="16" t="s">
        <v>138</v>
      </c>
      <c r="BE258" s="145">
        <f>IF(N258="základní",J258,0)</f>
        <v>6.29</v>
      </c>
      <c r="BF258" s="145">
        <f>IF(N258="snížená",J258,0)</f>
        <v>0</v>
      </c>
      <c r="BG258" s="145">
        <f>IF(N258="zákl. přenesená",J258,0)</f>
        <v>0</v>
      </c>
      <c r="BH258" s="145">
        <f>IF(N258="sníž. přenesená",J258,0)</f>
        <v>0</v>
      </c>
      <c r="BI258" s="145">
        <f>IF(N258="nulová",J258,0)</f>
        <v>0</v>
      </c>
      <c r="BJ258" s="16" t="s">
        <v>82</v>
      </c>
      <c r="BK258" s="145">
        <f>ROUND(I258*H258,2)</f>
        <v>6.29</v>
      </c>
      <c r="BL258" s="16" t="s">
        <v>228</v>
      </c>
      <c r="BM258" s="144" t="s">
        <v>896</v>
      </c>
    </row>
    <row r="259" spans="2:65" s="11" customFormat="1" ht="22.9" customHeight="1">
      <c r="B259" s="120"/>
      <c r="D259" s="121" t="s">
        <v>73</v>
      </c>
      <c r="E259" s="130" t="s">
        <v>897</v>
      </c>
      <c r="F259" s="130" t="s">
        <v>898</v>
      </c>
      <c r="I259" s="123"/>
      <c r="J259" s="131">
        <f>BK259</f>
        <v>32381.949999999997</v>
      </c>
      <c r="L259" s="120"/>
      <c r="M259" s="125"/>
      <c r="P259" s="126">
        <f>SUM(P260:P300)</f>
        <v>0</v>
      </c>
      <c r="R259" s="126">
        <f>SUM(R260:R300)</f>
        <v>1.6571187999999999</v>
      </c>
      <c r="T259" s="127">
        <f>SUM(T260:T300)</f>
        <v>0</v>
      </c>
      <c r="AR259" s="121" t="s">
        <v>84</v>
      </c>
      <c r="AT259" s="128" t="s">
        <v>73</v>
      </c>
      <c r="AU259" s="128" t="s">
        <v>82</v>
      </c>
      <c r="AY259" s="121" t="s">
        <v>138</v>
      </c>
      <c r="BK259" s="129">
        <f>SUM(BK260:BK300)</f>
        <v>32381.949999999997</v>
      </c>
    </row>
    <row r="260" spans="2:65" s="1" customFormat="1" ht="14.45" customHeight="1">
      <c r="B260" s="31"/>
      <c r="C260" s="132" t="s">
        <v>469</v>
      </c>
      <c r="D260" s="132" t="s">
        <v>141</v>
      </c>
      <c r="E260" s="133" t="s">
        <v>899</v>
      </c>
      <c r="F260" s="134" t="s">
        <v>900</v>
      </c>
      <c r="G260" s="135" t="s">
        <v>784</v>
      </c>
      <c r="H260" s="136">
        <v>1</v>
      </c>
      <c r="I260" s="137">
        <v>257</v>
      </c>
      <c r="J260" s="138">
        <f t="shared" ref="J260:J266" si="10">ROUND(I260*H260,2)</f>
        <v>257</v>
      </c>
      <c r="K260" s="139"/>
      <c r="L260" s="31"/>
      <c r="M260" s="140" t="s">
        <v>1</v>
      </c>
      <c r="N260" s="141" t="s">
        <v>39</v>
      </c>
      <c r="P260" s="142">
        <f t="shared" ref="P260:P266" si="11">O260*H260</f>
        <v>0</v>
      </c>
      <c r="Q260" s="142">
        <v>4.3499999999999997E-3</v>
      </c>
      <c r="R260" s="142">
        <f t="shared" ref="R260:R266" si="12">Q260*H260</f>
        <v>4.3499999999999997E-3</v>
      </c>
      <c r="S260" s="142">
        <v>0</v>
      </c>
      <c r="T260" s="143">
        <f t="shared" ref="T260:T266" si="13">S260*H260</f>
        <v>0</v>
      </c>
      <c r="AR260" s="144" t="s">
        <v>228</v>
      </c>
      <c r="AT260" s="144" t="s">
        <v>141</v>
      </c>
      <c r="AU260" s="144" t="s">
        <v>84</v>
      </c>
      <c r="AY260" s="16" t="s">
        <v>138</v>
      </c>
      <c r="BE260" s="145">
        <f t="shared" ref="BE260:BE266" si="14">IF(N260="základní",J260,0)</f>
        <v>257</v>
      </c>
      <c r="BF260" s="145">
        <f t="shared" ref="BF260:BF266" si="15">IF(N260="snížená",J260,0)</f>
        <v>0</v>
      </c>
      <c r="BG260" s="145">
        <f t="shared" ref="BG260:BG266" si="16">IF(N260="zákl. přenesená",J260,0)</f>
        <v>0</v>
      </c>
      <c r="BH260" s="145">
        <f t="shared" ref="BH260:BH266" si="17">IF(N260="sníž. přenesená",J260,0)</f>
        <v>0</v>
      </c>
      <c r="BI260" s="145">
        <f t="shared" ref="BI260:BI266" si="18">IF(N260="nulová",J260,0)</f>
        <v>0</v>
      </c>
      <c r="BJ260" s="16" t="s">
        <v>82</v>
      </c>
      <c r="BK260" s="145">
        <f t="shared" ref="BK260:BK266" si="19">ROUND(I260*H260,2)</f>
        <v>257</v>
      </c>
      <c r="BL260" s="16" t="s">
        <v>228</v>
      </c>
      <c r="BM260" s="144" t="s">
        <v>901</v>
      </c>
    </row>
    <row r="261" spans="2:65" s="1" customFormat="1" ht="14.45" customHeight="1">
      <c r="B261" s="31"/>
      <c r="C261" s="132" t="s">
        <v>475</v>
      </c>
      <c r="D261" s="132" t="s">
        <v>141</v>
      </c>
      <c r="E261" s="133" t="s">
        <v>902</v>
      </c>
      <c r="F261" s="134" t="s">
        <v>903</v>
      </c>
      <c r="G261" s="135" t="s">
        <v>144</v>
      </c>
      <c r="H261" s="136">
        <v>1</v>
      </c>
      <c r="I261" s="137">
        <v>502</v>
      </c>
      <c r="J261" s="138">
        <f t="shared" si="10"/>
        <v>502</v>
      </c>
      <c r="K261" s="139"/>
      <c r="L261" s="31"/>
      <c r="M261" s="140" t="s">
        <v>1</v>
      </c>
      <c r="N261" s="141" t="s">
        <v>39</v>
      </c>
      <c r="P261" s="142">
        <f t="shared" si="11"/>
        <v>0</v>
      </c>
      <c r="Q261" s="142">
        <v>1.57E-3</v>
      </c>
      <c r="R261" s="142">
        <f t="shared" si="12"/>
        <v>1.57E-3</v>
      </c>
      <c r="S261" s="142">
        <v>0</v>
      </c>
      <c r="T261" s="143">
        <f t="shared" si="13"/>
        <v>0</v>
      </c>
      <c r="AR261" s="144" t="s">
        <v>228</v>
      </c>
      <c r="AT261" s="144" t="s">
        <v>141</v>
      </c>
      <c r="AU261" s="144" t="s">
        <v>84</v>
      </c>
      <c r="AY261" s="16" t="s">
        <v>138</v>
      </c>
      <c r="BE261" s="145">
        <f t="shared" si="14"/>
        <v>502</v>
      </c>
      <c r="BF261" s="145">
        <f t="shared" si="15"/>
        <v>0</v>
      </c>
      <c r="BG261" s="145">
        <f t="shared" si="16"/>
        <v>0</v>
      </c>
      <c r="BH261" s="145">
        <f t="shared" si="17"/>
        <v>0</v>
      </c>
      <c r="BI261" s="145">
        <f t="shared" si="18"/>
        <v>0</v>
      </c>
      <c r="BJ261" s="16" t="s">
        <v>82</v>
      </c>
      <c r="BK261" s="145">
        <f t="shared" si="19"/>
        <v>502</v>
      </c>
      <c r="BL261" s="16" t="s">
        <v>228</v>
      </c>
      <c r="BM261" s="144" t="s">
        <v>904</v>
      </c>
    </row>
    <row r="262" spans="2:65" s="1" customFormat="1" ht="14.45" customHeight="1">
      <c r="B262" s="31"/>
      <c r="C262" s="167" t="s">
        <v>479</v>
      </c>
      <c r="D262" s="167" t="s">
        <v>360</v>
      </c>
      <c r="E262" s="168" t="s">
        <v>905</v>
      </c>
      <c r="F262" s="169" t="s">
        <v>906</v>
      </c>
      <c r="G262" s="170" t="s">
        <v>784</v>
      </c>
      <c r="H262" s="171">
        <v>1.0149999999999999</v>
      </c>
      <c r="I262" s="172">
        <v>404</v>
      </c>
      <c r="J262" s="173">
        <f t="shared" si="10"/>
        <v>410.06</v>
      </c>
      <c r="K262" s="174"/>
      <c r="L262" s="175"/>
      <c r="M262" s="176" t="s">
        <v>1</v>
      </c>
      <c r="N262" s="177" t="s">
        <v>39</v>
      </c>
      <c r="P262" s="142">
        <f t="shared" si="11"/>
        <v>0</v>
      </c>
      <c r="Q262" s="142">
        <v>2.9999999999999997E-4</v>
      </c>
      <c r="R262" s="142">
        <f t="shared" si="12"/>
        <v>3.0449999999999992E-4</v>
      </c>
      <c r="S262" s="142">
        <v>0</v>
      </c>
      <c r="T262" s="143">
        <f t="shared" si="13"/>
        <v>0</v>
      </c>
      <c r="AR262" s="144" t="s">
        <v>313</v>
      </c>
      <c r="AT262" s="144" t="s">
        <v>360</v>
      </c>
      <c r="AU262" s="144" t="s">
        <v>84</v>
      </c>
      <c r="AY262" s="16" t="s">
        <v>138</v>
      </c>
      <c r="BE262" s="145">
        <f t="shared" si="14"/>
        <v>410.06</v>
      </c>
      <c r="BF262" s="145">
        <f t="shared" si="15"/>
        <v>0</v>
      </c>
      <c r="BG262" s="145">
        <f t="shared" si="16"/>
        <v>0</v>
      </c>
      <c r="BH262" s="145">
        <f t="shared" si="17"/>
        <v>0</v>
      </c>
      <c r="BI262" s="145">
        <f t="shared" si="18"/>
        <v>0</v>
      </c>
      <c r="BJ262" s="16" t="s">
        <v>82</v>
      </c>
      <c r="BK262" s="145">
        <f t="shared" si="19"/>
        <v>410.06</v>
      </c>
      <c r="BL262" s="16" t="s">
        <v>228</v>
      </c>
      <c r="BM262" s="144" t="s">
        <v>907</v>
      </c>
    </row>
    <row r="263" spans="2:65" s="1" customFormat="1" ht="14.45" customHeight="1">
      <c r="B263" s="31"/>
      <c r="C263" s="132" t="s">
        <v>483</v>
      </c>
      <c r="D263" s="132" t="s">
        <v>141</v>
      </c>
      <c r="E263" s="133" t="s">
        <v>908</v>
      </c>
      <c r="F263" s="134" t="s">
        <v>909</v>
      </c>
      <c r="G263" s="135" t="s">
        <v>144</v>
      </c>
      <c r="H263" s="136">
        <v>2</v>
      </c>
      <c r="I263" s="137">
        <v>795</v>
      </c>
      <c r="J263" s="138">
        <f t="shared" si="10"/>
        <v>1590</v>
      </c>
      <c r="K263" s="139"/>
      <c r="L263" s="31"/>
      <c r="M263" s="140" t="s">
        <v>1</v>
      </c>
      <c r="N263" s="141" t="s">
        <v>39</v>
      </c>
      <c r="P263" s="142">
        <f t="shared" si="11"/>
        <v>0</v>
      </c>
      <c r="Q263" s="142">
        <v>3.5000000000000001E-3</v>
      </c>
      <c r="R263" s="142">
        <f t="shared" si="12"/>
        <v>7.0000000000000001E-3</v>
      </c>
      <c r="S263" s="142">
        <v>0</v>
      </c>
      <c r="T263" s="143">
        <f t="shared" si="13"/>
        <v>0</v>
      </c>
      <c r="AR263" s="144" t="s">
        <v>228</v>
      </c>
      <c r="AT263" s="144" t="s">
        <v>141</v>
      </c>
      <c r="AU263" s="144" t="s">
        <v>84</v>
      </c>
      <c r="AY263" s="16" t="s">
        <v>138</v>
      </c>
      <c r="BE263" s="145">
        <f t="shared" si="14"/>
        <v>1590</v>
      </c>
      <c r="BF263" s="145">
        <f t="shared" si="15"/>
        <v>0</v>
      </c>
      <c r="BG263" s="145">
        <f t="shared" si="16"/>
        <v>0</v>
      </c>
      <c r="BH263" s="145">
        <f t="shared" si="17"/>
        <v>0</v>
      </c>
      <c r="BI263" s="145">
        <f t="shared" si="18"/>
        <v>0</v>
      </c>
      <c r="BJ263" s="16" t="s">
        <v>82</v>
      </c>
      <c r="BK263" s="145">
        <f t="shared" si="19"/>
        <v>1590</v>
      </c>
      <c r="BL263" s="16" t="s">
        <v>228</v>
      </c>
      <c r="BM263" s="144" t="s">
        <v>910</v>
      </c>
    </row>
    <row r="264" spans="2:65" s="1" customFormat="1" ht="14.45" customHeight="1">
      <c r="B264" s="31"/>
      <c r="C264" s="167" t="s">
        <v>489</v>
      </c>
      <c r="D264" s="167" t="s">
        <v>360</v>
      </c>
      <c r="E264" s="168" t="s">
        <v>911</v>
      </c>
      <c r="F264" s="169" t="s">
        <v>912</v>
      </c>
      <c r="G264" s="170" t="s">
        <v>784</v>
      </c>
      <c r="H264" s="171">
        <v>2.0299999999999998</v>
      </c>
      <c r="I264" s="172">
        <v>586</v>
      </c>
      <c r="J264" s="173">
        <f t="shared" si="10"/>
        <v>1189.58</v>
      </c>
      <c r="K264" s="174"/>
      <c r="L264" s="175"/>
      <c r="M264" s="176" t="s">
        <v>1</v>
      </c>
      <c r="N264" s="177" t="s">
        <v>39</v>
      </c>
      <c r="P264" s="142">
        <f t="shared" si="11"/>
        <v>0</v>
      </c>
      <c r="Q264" s="142">
        <v>8.0999999999999996E-4</v>
      </c>
      <c r="R264" s="142">
        <f t="shared" si="12"/>
        <v>1.6442999999999998E-3</v>
      </c>
      <c r="S264" s="142">
        <v>0</v>
      </c>
      <c r="T264" s="143">
        <f t="shared" si="13"/>
        <v>0</v>
      </c>
      <c r="AR264" s="144" t="s">
        <v>313</v>
      </c>
      <c r="AT264" s="144" t="s">
        <v>360</v>
      </c>
      <c r="AU264" s="144" t="s">
        <v>84</v>
      </c>
      <c r="AY264" s="16" t="s">
        <v>138</v>
      </c>
      <c r="BE264" s="145">
        <f t="shared" si="14"/>
        <v>1189.58</v>
      </c>
      <c r="BF264" s="145">
        <f t="shared" si="15"/>
        <v>0</v>
      </c>
      <c r="BG264" s="145">
        <f t="shared" si="16"/>
        <v>0</v>
      </c>
      <c r="BH264" s="145">
        <f t="shared" si="17"/>
        <v>0</v>
      </c>
      <c r="BI264" s="145">
        <f t="shared" si="18"/>
        <v>0</v>
      </c>
      <c r="BJ264" s="16" t="s">
        <v>82</v>
      </c>
      <c r="BK264" s="145">
        <f t="shared" si="19"/>
        <v>1189.58</v>
      </c>
      <c r="BL264" s="16" t="s">
        <v>228</v>
      </c>
      <c r="BM264" s="144" t="s">
        <v>913</v>
      </c>
    </row>
    <row r="265" spans="2:65" s="1" customFormat="1" ht="14.45" customHeight="1">
      <c r="B265" s="31"/>
      <c r="C265" s="132" t="s">
        <v>495</v>
      </c>
      <c r="D265" s="132" t="s">
        <v>141</v>
      </c>
      <c r="E265" s="133" t="s">
        <v>914</v>
      </c>
      <c r="F265" s="134" t="s">
        <v>915</v>
      </c>
      <c r="G265" s="135" t="s">
        <v>144</v>
      </c>
      <c r="H265" s="136">
        <v>3</v>
      </c>
      <c r="I265" s="137">
        <v>1145</v>
      </c>
      <c r="J265" s="138">
        <f t="shared" si="10"/>
        <v>3435</v>
      </c>
      <c r="K265" s="139"/>
      <c r="L265" s="31"/>
      <c r="M265" s="140" t="s">
        <v>1</v>
      </c>
      <c r="N265" s="141" t="s">
        <v>39</v>
      </c>
      <c r="P265" s="142">
        <f t="shared" si="11"/>
        <v>0</v>
      </c>
      <c r="Q265" s="142">
        <v>6.0299999999999998E-3</v>
      </c>
      <c r="R265" s="142">
        <f t="shared" si="12"/>
        <v>1.8089999999999998E-2</v>
      </c>
      <c r="S265" s="142">
        <v>0</v>
      </c>
      <c r="T265" s="143">
        <f t="shared" si="13"/>
        <v>0</v>
      </c>
      <c r="AR265" s="144" t="s">
        <v>228</v>
      </c>
      <c r="AT265" s="144" t="s">
        <v>141</v>
      </c>
      <c r="AU265" s="144" t="s">
        <v>84</v>
      </c>
      <c r="AY265" s="16" t="s">
        <v>138</v>
      </c>
      <c r="BE265" s="145">
        <f t="shared" si="14"/>
        <v>3435</v>
      </c>
      <c r="BF265" s="145">
        <f t="shared" si="15"/>
        <v>0</v>
      </c>
      <c r="BG265" s="145">
        <f t="shared" si="16"/>
        <v>0</v>
      </c>
      <c r="BH265" s="145">
        <f t="shared" si="17"/>
        <v>0</v>
      </c>
      <c r="BI265" s="145">
        <f t="shared" si="18"/>
        <v>0</v>
      </c>
      <c r="BJ265" s="16" t="s">
        <v>82</v>
      </c>
      <c r="BK265" s="145">
        <f t="shared" si="19"/>
        <v>3435</v>
      </c>
      <c r="BL265" s="16" t="s">
        <v>228</v>
      </c>
      <c r="BM265" s="144" t="s">
        <v>916</v>
      </c>
    </row>
    <row r="266" spans="2:65" s="1" customFormat="1" ht="14.45" customHeight="1">
      <c r="B266" s="31"/>
      <c r="C266" s="167" t="s">
        <v>499</v>
      </c>
      <c r="D266" s="167" t="s">
        <v>360</v>
      </c>
      <c r="E266" s="168" t="s">
        <v>917</v>
      </c>
      <c r="F266" s="169" t="s">
        <v>918</v>
      </c>
      <c r="G266" s="170" t="s">
        <v>784</v>
      </c>
      <c r="H266" s="171">
        <v>3.03</v>
      </c>
      <c r="I266" s="172">
        <v>789</v>
      </c>
      <c r="J266" s="173">
        <f t="shared" si="10"/>
        <v>2390.67</v>
      </c>
      <c r="K266" s="174"/>
      <c r="L266" s="175"/>
      <c r="M266" s="176" t="s">
        <v>1</v>
      </c>
      <c r="N266" s="177" t="s">
        <v>39</v>
      </c>
      <c r="P266" s="142">
        <f t="shared" si="11"/>
        <v>0</v>
      </c>
      <c r="Q266" s="142">
        <v>0</v>
      </c>
      <c r="R266" s="142">
        <f t="shared" si="12"/>
        <v>0</v>
      </c>
      <c r="S266" s="142">
        <v>0</v>
      </c>
      <c r="T266" s="143">
        <f t="shared" si="13"/>
        <v>0</v>
      </c>
      <c r="AR266" s="144" t="s">
        <v>313</v>
      </c>
      <c r="AT266" s="144" t="s">
        <v>360</v>
      </c>
      <c r="AU266" s="144" t="s">
        <v>84</v>
      </c>
      <c r="AY266" s="16" t="s">
        <v>138</v>
      </c>
      <c r="BE266" s="145">
        <f t="shared" si="14"/>
        <v>2390.67</v>
      </c>
      <c r="BF266" s="145">
        <f t="shared" si="15"/>
        <v>0</v>
      </c>
      <c r="BG266" s="145">
        <f t="shared" si="16"/>
        <v>0</v>
      </c>
      <c r="BH266" s="145">
        <f t="shared" si="17"/>
        <v>0</v>
      </c>
      <c r="BI266" s="145">
        <f t="shared" si="18"/>
        <v>0</v>
      </c>
      <c r="BJ266" s="16" t="s">
        <v>82</v>
      </c>
      <c r="BK266" s="145">
        <f t="shared" si="19"/>
        <v>2390.67</v>
      </c>
      <c r="BL266" s="16" t="s">
        <v>228</v>
      </c>
      <c r="BM266" s="144" t="s">
        <v>919</v>
      </c>
    </row>
    <row r="267" spans="2:65" s="12" customFormat="1" ht="11.25">
      <c r="B267" s="146"/>
      <c r="D267" s="147" t="s">
        <v>154</v>
      </c>
      <c r="E267" s="148" t="s">
        <v>1</v>
      </c>
      <c r="F267" s="149" t="s">
        <v>920</v>
      </c>
      <c r="H267" s="150">
        <v>3.03</v>
      </c>
      <c r="I267" s="151"/>
      <c r="L267" s="146"/>
      <c r="M267" s="152"/>
      <c r="T267" s="153"/>
      <c r="AT267" s="148" t="s">
        <v>154</v>
      </c>
      <c r="AU267" s="148" t="s">
        <v>84</v>
      </c>
      <c r="AV267" s="12" t="s">
        <v>84</v>
      </c>
      <c r="AW267" s="12" t="s">
        <v>30</v>
      </c>
      <c r="AX267" s="12" t="s">
        <v>74</v>
      </c>
      <c r="AY267" s="148" t="s">
        <v>138</v>
      </c>
    </row>
    <row r="268" spans="2:65" s="13" customFormat="1" ht="11.25">
      <c r="B268" s="154"/>
      <c r="D268" s="147" t="s">
        <v>154</v>
      </c>
      <c r="E268" s="155" t="s">
        <v>1</v>
      </c>
      <c r="F268" s="156" t="s">
        <v>162</v>
      </c>
      <c r="H268" s="157">
        <v>3.03</v>
      </c>
      <c r="I268" s="158"/>
      <c r="L268" s="154"/>
      <c r="M268" s="159"/>
      <c r="T268" s="160"/>
      <c r="AT268" s="155" t="s">
        <v>154</v>
      </c>
      <c r="AU268" s="155" t="s">
        <v>84</v>
      </c>
      <c r="AV268" s="13" t="s">
        <v>145</v>
      </c>
      <c r="AW268" s="13" t="s">
        <v>30</v>
      </c>
      <c r="AX268" s="13" t="s">
        <v>82</v>
      </c>
      <c r="AY268" s="155" t="s">
        <v>138</v>
      </c>
    </row>
    <row r="269" spans="2:65" s="1" customFormat="1" ht="14.45" customHeight="1">
      <c r="B269" s="31"/>
      <c r="C269" s="132" t="s">
        <v>503</v>
      </c>
      <c r="D269" s="132" t="s">
        <v>141</v>
      </c>
      <c r="E269" s="133" t="s">
        <v>921</v>
      </c>
      <c r="F269" s="134" t="s">
        <v>922</v>
      </c>
      <c r="G269" s="135" t="s">
        <v>171</v>
      </c>
      <c r="H269" s="136">
        <v>3.5</v>
      </c>
      <c r="I269" s="137">
        <v>456</v>
      </c>
      <c r="J269" s="138">
        <f>ROUND(I269*H269,2)</f>
        <v>1596</v>
      </c>
      <c r="K269" s="139"/>
      <c r="L269" s="31"/>
      <c r="M269" s="140" t="s">
        <v>1</v>
      </c>
      <c r="N269" s="141" t="s">
        <v>39</v>
      </c>
      <c r="P269" s="142">
        <f>O269*H269</f>
        <v>0</v>
      </c>
      <c r="Q269" s="142">
        <v>4.4099999999999999E-3</v>
      </c>
      <c r="R269" s="142">
        <f>Q269*H269</f>
        <v>1.5434999999999999E-2</v>
      </c>
      <c r="S269" s="142">
        <v>0</v>
      </c>
      <c r="T269" s="143">
        <f>S269*H269</f>
        <v>0</v>
      </c>
      <c r="AR269" s="144" t="s">
        <v>228</v>
      </c>
      <c r="AT269" s="144" t="s">
        <v>141</v>
      </c>
      <c r="AU269" s="144" t="s">
        <v>84</v>
      </c>
      <c r="AY269" s="16" t="s">
        <v>138</v>
      </c>
      <c r="BE269" s="145">
        <f>IF(N269="základní",J269,0)</f>
        <v>1596</v>
      </c>
      <c r="BF269" s="145">
        <f>IF(N269="snížená",J269,0)</f>
        <v>0</v>
      </c>
      <c r="BG269" s="145">
        <f>IF(N269="zákl. přenesená",J269,0)</f>
        <v>0</v>
      </c>
      <c r="BH269" s="145">
        <f>IF(N269="sníž. přenesená",J269,0)</f>
        <v>0</v>
      </c>
      <c r="BI269" s="145">
        <f>IF(N269="nulová",J269,0)</f>
        <v>0</v>
      </c>
      <c r="BJ269" s="16" t="s">
        <v>82</v>
      </c>
      <c r="BK269" s="145">
        <f>ROUND(I269*H269,2)</f>
        <v>1596</v>
      </c>
      <c r="BL269" s="16" t="s">
        <v>228</v>
      </c>
      <c r="BM269" s="144" t="s">
        <v>923</v>
      </c>
    </row>
    <row r="270" spans="2:65" s="14" customFormat="1" ht="11.25">
      <c r="B270" s="161"/>
      <c r="D270" s="147" t="s">
        <v>154</v>
      </c>
      <c r="E270" s="162" t="s">
        <v>1</v>
      </c>
      <c r="F270" s="163" t="s">
        <v>924</v>
      </c>
      <c r="H270" s="162" t="s">
        <v>1</v>
      </c>
      <c r="I270" s="164"/>
      <c r="L270" s="161"/>
      <c r="M270" s="165"/>
      <c r="T270" s="166"/>
      <c r="AT270" s="162" t="s">
        <v>154</v>
      </c>
      <c r="AU270" s="162" t="s">
        <v>84</v>
      </c>
      <c r="AV270" s="14" t="s">
        <v>82</v>
      </c>
      <c r="AW270" s="14" t="s">
        <v>30</v>
      </c>
      <c r="AX270" s="14" t="s">
        <v>74</v>
      </c>
      <c r="AY270" s="162" t="s">
        <v>138</v>
      </c>
    </row>
    <row r="271" spans="2:65" s="12" customFormat="1" ht="11.25">
      <c r="B271" s="146"/>
      <c r="D271" s="147" t="s">
        <v>154</v>
      </c>
      <c r="E271" s="148" t="s">
        <v>1</v>
      </c>
      <c r="F271" s="149" t="s">
        <v>925</v>
      </c>
      <c r="H271" s="150">
        <v>3.5</v>
      </c>
      <c r="I271" s="151"/>
      <c r="L271" s="146"/>
      <c r="M271" s="152"/>
      <c r="T271" s="153"/>
      <c r="AT271" s="148" t="s">
        <v>154</v>
      </c>
      <c r="AU271" s="148" t="s">
        <v>84</v>
      </c>
      <c r="AV271" s="12" t="s">
        <v>84</v>
      </c>
      <c r="AW271" s="12" t="s">
        <v>30</v>
      </c>
      <c r="AX271" s="12" t="s">
        <v>74</v>
      </c>
      <c r="AY271" s="148" t="s">
        <v>138</v>
      </c>
    </row>
    <row r="272" spans="2:65" s="13" customFormat="1" ht="11.25">
      <c r="B272" s="154"/>
      <c r="D272" s="147" t="s">
        <v>154</v>
      </c>
      <c r="E272" s="155" t="s">
        <v>1</v>
      </c>
      <c r="F272" s="156" t="s">
        <v>162</v>
      </c>
      <c r="H272" s="157">
        <v>3.5</v>
      </c>
      <c r="I272" s="158"/>
      <c r="L272" s="154"/>
      <c r="M272" s="159"/>
      <c r="T272" s="160"/>
      <c r="AT272" s="155" t="s">
        <v>154</v>
      </c>
      <c r="AU272" s="155" t="s">
        <v>84</v>
      </c>
      <c r="AV272" s="13" t="s">
        <v>145</v>
      </c>
      <c r="AW272" s="13" t="s">
        <v>30</v>
      </c>
      <c r="AX272" s="13" t="s">
        <v>82</v>
      </c>
      <c r="AY272" s="155" t="s">
        <v>138</v>
      </c>
    </row>
    <row r="273" spans="2:65" s="1" customFormat="1" ht="14.45" customHeight="1">
      <c r="B273" s="31"/>
      <c r="C273" s="132" t="s">
        <v>507</v>
      </c>
      <c r="D273" s="132" t="s">
        <v>141</v>
      </c>
      <c r="E273" s="133" t="s">
        <v>926</v>
      </c>
      <c r="F273" s="134" t="s">
        <v>922</v>
      </c>
      <c r="G273" s="135" t="s">
        <v>171</v>
      </c>
      <c r="H273" s="136">
        <v>3.5</v>
      </c>
      <c r="I273" s="137">
        <v>595</v>
      </c>
      <c r="J273" s="138">
        <f>ROUND(I273*H273,2)</f>
        <v>2082.5</v>
      </c>
      <c r="K273" s="139"/>
      <c r="L273" s="31"/>
      <c r="M273" s="140" t="s">
        <v>1</v>
      </c>
      <c r="N273" s="141" t="s">
        <v>39</v>
      </c>
      <c r="P273" s="142">
        <f>O273*H273</f>
        <v>0</v>
      </c>
      <c r="Q273" s="142">
        <v>6.1999999999999998E-3</v>
      </c>
      <c r="R273" s="142">
        <f>Q273*H273</f>
        <v>2.1700000000000001E-2</v>
      </c>
      <c r="S273" s="142">
        <v>0</v>
      </c>
      <c r="T273" s="143">
        <f>S273*H273</f>
        <v>0</v>
      </c>
      <c r="AR273" s="144" t="s">
        <v>228</v>
      </c>
      <c r="AT273" s="144" t="s">
        <v>141</v>
      </c>
      <c r="AU273" s="144" t="s">
        <v>84</v>
      </c>
      <c r="AY273" s="16" t="s">
        <v>138</v>
      </c>
      <c r="BE273" s="145">
        <f>IF(N273="základní",J273,0)</f>
        <v>2082.5</v>
      </c>
      <c r="BF273" s="145">
        <f>IF(N273="snížená",J273,0)</f>
        <v>0</v>
      </c>
      <c r="BG273" s="145">
        <f>IF(N273="zákl. přenesená",J273,0)</f>
        <v>0</v>
      </c>
      <c r="BH273" s="145">
        <f>IF(N273="sníž. přenesená",J273,0)</f>
        <v>0</v>
      </c>
      <c r="BI273" s="145">
        <f>IF(N273="nulová",J273,0)</f>
        <v>0</v>
      </c>
      <c r="BJ273" s="16" t="s">
        <v>82</v>
      </c>
      <c r="BK273" s="145">
        <f>ROUND(I273*H273,2)</f>
        <v>2082.5</v>
      </c>
      <c r="BL273" s="16" t="s">
        <v>228</v>
      </c>
      <c r="BM273" s="144" t="s">
        <v>927</v>
      </c>
    </row>
    <row r="274" spans="2:65" s="14" customFormat="1" ht="11.25">
      <c r="B274" s="161"/>
      <c r="D274" s="147" t="s">
        <v>154</v>
      </c>
      <c r="E274" s="162" t="s">
        <v>1</v>
      </c>
      <c r="F274" s="163" t="s">
        <v>928</v>
      </c>
      <c r="H274" s="162" t="s">
        <v>1</v>
      </c>
      <c r="I274" s="164"/>
      <c r="L274" s="161"/>
      <c r="M274" s="165"/>
      <c r="T274" s="166"/>
      <c r="AT274" s="162" t="s">
        <v>154</v>
      </c>
      <c r="AU274" s="162" t="s">
        <v>84</v>
      </c>
      <c r="AV274" s="14" t="s">
        <v>82</v>
      </c>
      <c r="AW274" s="14" t="s">
        <v>30</v>
      </c>
      <c r="AX274" s="14" t="s">
        <v>74</v>
      </c>
      <c r="AY274" s="162" t="s">
        <v>138</v>
      </c>
    </row>
    <row r="275" spans="2:65" s="12" customFormat="1" ht="11.25">
      <c r="B275" s="146"/>
      <c r="D275" s="147" t="s">
        <v>154</v>
      </c>
      <c r="E275" s="148" t="s">
        <v>1</v>
      </c>
      <c r="F275" s="149" t="s">
        <v>929</v>
      </c>
      <c r="H275" s="150">
        <v>3.5</v>
      </c>
      <c r="I275" s="151"/>
      <c r="L275" s="146"/>
      <c r="M275" s="152"/>
      <c r="T275" s="153"/>
      <c r="AT275" s="148" t="s">
        <v>154</v>
      </c>
      <c r="AU275" s="148" t="s">
        <v>84</v>
      </c>
      <c r="AV275" s="12" t="s">
        <v>84</v>
      </c>
      <c r="AW275" s="12" t="s">
        <v>30</v>
      </c>
      <c r="AX275" s="12" t="s">
        <v>74</v>
      </c>
      <c r="AY275" s="148" t="s">
        <v>138</v>
      </c>
    </row>
    <row r="276" spans="2:65" s="13" customFormat="1" ht="11.25">
      <c r="B276" s="154"/>
      <c r="D276" s="147" t="s">
        <v>154</v>
      </c>
      <c r="E276" s="155" t="s">
        <v>1</v>
      </c>
      <c r="F276" s="156" t="s">
        <v>162</v>
      </c>
      <c r="H276" s="157">
        <v>3.5</v>
      </c>
      <c r="I276" s="158"/>
      <c r="L276" s="154"/>
      <c r="M276" s="159"/>
      <c r="T276" s="160"/>
      <c r="AT276" s="155" t="s">
        <v>154</v>
      </c>
      <c r="AU276" s="155" t="s">
        <v>84</v>
      </c>
      <c r="AV276" s="13" t="s">
        <v>145</v>
      </c>
      <c r="AW276" s="13" t="s">
        <v>30</v>
      </c>
      <c r="AX276" s="13" t="s">
        <v>82</v>
      </c>
      <c r="AY276" s="155" t="s">
        <v>138</v>
      </c>
    </row>
    <row r="277" spans="2:65" s="1" customFormat="1" ht="14.45" customHeight="1">
      <c r="B277" s="31"/>
      <c r="C277" s="132" t="s">
        <v>513</v>
      </c>
      <c r="D277" s="132" t="s">
        <v>141</v>
      </c>
      <c r="E277" s="133" t="s">
        <v>930</v>
      </c>
      <c r="F277" s="134" t="s">
        <v>931</v>
      </c>
      <c r="G277" s="135" t="s">
        <v>171</v>
      </c>
      <c r="H277" s="136">
        <v>11</v>
      </c>
      <c r="I277" s="137">
        <v>836</v>
      </c>
      <c r="J277" s="138">
        <f>ROUND(I277*H277,2)</f>
        <v>9196</v>
      </c>
      <c r="K277" s="139"/>
      <c r="L277" s="31"/>
      <c r="M277" s="140" t="s">
        <v>1</v>
      </c>
      <c r="N277" s="141" t="s">
        <v>39</v>
      </c>
      <c r="P277" s="142">
        <f>O277*H277</f>
        <v>0</v>
      </c>
      <c r="Q277" s="142">
        <v>0.14091000000000001</v>
      </c>
      <c r="R277" s="142">
        <f>Q277*H277</f>
        <v>1.5500100000000001</v>
      </c>
      <c r="S277" s="142">
        <v>0</v>
      </c>
      <c r="T277" s="143">
        <f>S277*H277</f>
        <v>0</v>
      </c>
      <c r="AR277" s="144" t="s">
        <v>228</v>
      </c>
      <c r="AT277" s="144" t="s">
        <v>141</v>
      </c>
      <c r="AU277" s="144" t="s">
        <v>84</v>
      </c>
      <c r="AY277" s="16" t="s">
        <v>138</v>
      </c>
      <c r="BE277" s="145">
        <f>IF(N277="základní",J277,0)</f>
        <v>9196</v>
      </c>
      <c r="BF277" s="145">
        <f>IF(N277="snížená",J277,0)</f>
        <v>0</v>
      </c>
      <c r="BG277" s="145">
        <f>IF(N277="zákl. přenesená",J277,0)</f>
        <v>0</v>
      </c>
      <c r="BH277" s="145">
        <f>IF(N277="sníž. přenesená",J277,0)</f>
        <v>0</v>
      </c>
      <c r="BI277" s="145">
        <f>IF(N277="nulová",J277,0)</f>
        <v>0</v>
      </c>
      <c r="BJ277" s="16" t="s">
        <v>82</v>
      </c>
      <c r="BK277" s="145">
        <f>ROUND(I277*H277,2)</f>
        <v>9196</v>
      </c>
      <c r="BL277" s="16" t="s">
        <v>228</v>
      </c>
      <c r="BM277" s="144" t="s">
        <v>932</v>
      </c>
    </row>
    <row r="278" spans="2:65" s="14" customFormat="1" ht="11.25">
      <c r="B278" s="161"/>
      <c r="D278" s="147" t="s">
        <v>154</v>
      </c>
      <c r="E278" s="162" t="s">
        <v>1</v>
      </c>
      <c r="F278" s="163" t="s">
        <v>933</v>
      </c>
      <c r="H278" s="162" t="s">
        <v>1</v>
      </c>
      <c r="I278" s="164"/>
      <c r="L278" s="161"/>
      <c r="M278" s="165"/>
      <c r="T278" s="166"/>
      <c r="AT278" s="162" t="s">
        <v>154</v>
      </c>
      <c r="AU278" s="162" t="s">
        <v>84</v>
      </c>
      <c r="AV278" s="14" t="s">
        <v>82</v>
      </c>
      <c r="AW278" s="14" t="s">
        <v>30</v>
      </c>
      <c r="AX278" s="14" t="s">
        <v>74</v>
      </c>
      <c r="AY278" s="162" t="s">
        <v>138</v>
      </c>
    </row>
    <row r="279" spans="2:65" s="12" customFormat="1" ht="11.25">
      <c r="B279" s="146"/>
      <c r="D279" s="147" t="s">
        <v>154</v>
      </c>
      <c r="E279" s="148" t="s">
        <v>1</v>
      </c>
      <c r="F279" s="149" t="s">
        <v>934</v>
      </c>
      <c r="H279" s="150">
        <v>11</v>
      </c>
      <c r="I279" s="151"/>
      <c r="L279" s="146"/>
      <c r="M279" s="152"/>
      <c r="T279" s="153"/>
      <c r="AT279" s="148" t="s">
        <v>154</v>
      </c>
      <c r="AU279" s="148" t="s">
        <v>84</v>
      </c>
      <c r="AV279" s="12" t="s">
        <v>84</v>
      </c>
      <c r="AW279" s="12" t="s">
        <v>30</v>
      </c>
      <c r="AX279" s="12" t="s">
        <v>74</v>
      </c>
      <c r="AY279" s="148" t="s">
        <v>138</v>
      </c>
    </row>
    <row r="280" spans="2:65" s="13" customFormat="1" ht="11.25">
      <c r="B280" s="154"/>
      <c r="D280" s="147" t="s">
        <v>154</v>
      </c>
      <c r="E280" s="155" t="s">
        <v>1</v>
      </c>
      <c r="F280" s="156" t="s">
        <v>162</v>
      </c>
      <c r="H280" s="157">
        <v>11</v>
      </c>
      <c r="I280" s="158"/>
      <c r="L280" s="154"/>
      <c r="M280" s="159"/>
      <c r="T280" s="160"/>
      <c r="AT280" s="155" t="s">
        <v>154</v>
      </c>
      <c r="AU280" s="155" t="s">
        <v>84</v>
      </c>
      <c r="AV280" s="13" t="s">
        <v>145</v>
      </c>
      <c r="AW280" s="13" t="s">
        <v>30</v>
      </c>
      <c r="AX280" s="13" t="s">
        <v>82</v>
      </c>
      <c r="AY280" s="155" t="s">
        <v>138</v>
      </c>
    </row>
    <row r="281" spans="2:65" s="1" customFormat="1" ht="14.45" customHeight="1">
      <c r="B281" s="31"/>
      <c r="C281" s="132" t="s">
        <v>517</v>
      </c>
      <c r="D281" s="132" t="s">
        <v>141</v>
      </c>
      <c r="E281" s="133" t="s">
        <v>935</v>
      </c>
      <c r="F281" s="134" t="s">
        <v>931</v>
      </c>
      <c r="G281" s="135" t="s">
        <v>171</v>
      </c>
      <c r="H281" s="136">
        <v>2</v>
      </c>
      <c r="I281" s="137">
        <v>563</v>
      </c>
      <c r="J281" s="138">
        <f>ROUND(I281*H281,2)</f>
        <v>1126</v>
      </c>
      <c r="K281" s="139"/>
      <c r="L281" s="31"/>
      <c r="M281" s="140" t="s">
        <v>1</v>
      </c>
      <c r="N281" s="141" t="s">
        <v>39</v>
      </c>
      <c r="P281" s="142">
        <f>O281*H281</f>
        <v>0</v>
      </c>
      <c r="Q281" s="142">
        <v>1.66E-3</v>
      </c>
      <c r="R281" s="142">
        <f>Q281*H281</f>
        <v>3.32E-3</v>
      </c>
      <c r="S281" s="142">
        <v>0</v>
      </c>
      <c r="T281" s="143">
        <f>S281*H281</f>
        <v>0</v>
      </c>
      <c r="AR281" s="144" t="s">
        <v>228</v>
      </c>
      <c r="AT281" s="144" t="s">
        <v>141</v>
      </c>
      <c r="AU281" s="144" t="s">
        <v>84</v>
      </c>
      <c r="AY281" s="16" t="s">
        <v>138</v>
      </c>
      <c r="BE281" s="145">
        <f>IF(N281="základní",J281,0)</f>
        <v>1126</v>
      </c>
      <c r="BF281" s="145">
        <f>IF(N281="snížená",J281,0)</f>
        <v>0</v>
      </c>
      <c r="BG281" s="145">
        <f>IF(N281="zákl. přenesená",J281,0)</f>
        <v>0</v>
      </c>
      <c r="BH281" s="145">
        <f>IF(N281="sníž. přenesená",J281,0)</f>
        <v>0</v>
      </c>
      <c r="BI281" s="145">
        <f>IF(N281="nulová",J281,0)</f>
        <v>0</v>
      </c>
      <c r="BJ281" s="16" t="s">
        <v>82</v>
      </c>
      <c r="BK281" s="145">
        <f>ROUND(I281*H281,2)</f>
        <v>1126</v>
      </c>
      <c r="BL281" s="16" t="s">
        <v>228</v>
      </c>
      <c r="BM281" s="144" t="s">
        <v>936</v>
      </c>
    </row>
    <row r="282" spans="2:65" s="14" customFormat="1" ht="11.25">
      <c r="B282" s="161"/>
      <c r="D282" s="147" t="s">
        <v>154</v>
      </c>
      <c r="E282" s="162" t="s">
        <v>1</v>
      </c>
      <c r="F282" s="163" t="s">
        <v>937</v>
      </c>
      <c r="H282" s="162" t="s">
        <v>1</v>
      </c>
      <c r="I282" s="164"/>
      <c r="L282" s="161"/>
      <c r="M282" s="165"/>
      <c r="T282" s="166"/>
      <c r="AT282" s="162" t="s">
        <v>154</v>
      </c>
      <c r="AU282" s="162" t="s">
        <v>84</v>
      </c>
      <c r="AV282" s="14" t="s">
        <v>82</v>
      </c>
      <c r="AW282" s="14" t="s">
        <v>30</v>
      </c>
      <c r="AX282" s="14" t="s">
        <v>74</v>
      </c>
      <c r="AY282" s="162" t="s">
        <v>138</v>
      </c>
    </row>
    <row r="283" spans="2:65" s="12" customFormat="1" ht="11.25">
      <c r="B283" s="146"/>
      <c r="D283" s="147" t="s">
        <v>154</v>
      </c>
      <c r="E283" s="148" t="s">
        <v>1</v>
      </c>
      <c r="F283" s="149" t="s">
        <v>938</v>
      </c>
      <c r="H283" s="150">
        <v>2</v>
      </c>
      <c r="I283" s="151"/>
      <c r="L283" s="146"/>
      <c r="M283" s="152"/>
      <c r="T283" s="153"/>
      <c r="AT283" s="148" t="s">
        <v>154</v>
      </c>
      <c r="AU283" s="148" t="s">
        <v>84</v>
      </c>
      <c r="AV283" s="12" t="s">
        <v>84</v>
      </c>
      <c r="AW283" s="12" t="s">
        <v>30</v>
      </c>
      <c r="AX283" s="12" t="s">
        <v>74</v>
      </c>
      <c r="AY283" s="148" t="s">
        <v>138</v>
      </c>
    </row>
    <row r="284" spans="2:65" s="13" customFormat="1" ht="11.25">
      <c r="B284" s="154"/>
      <c r="D284" s="147" t="s">
        <v>154</v>
      </c>
      <c r="E284" s="155" t="s">
        <v>1</v>
      </c>
      <c r="F284" s="156" t="s">
        <v>162</v>
      </c>
      <c r="H284" s="157">
        <v>2</v>
      </c>
      <c r="I284" s="158"/>
      <c r="L284" s="154"/>
      <c r="M284" s="159"/>
      <c r="T284" s="160"/>
      <c r="AT284" s="155" t="s">
        <v>154</v>
      </c>
      <c r="AU284" s="155" t="s">
        <v>84</v>
      </c>
      <c r="AV284" s="13" t="s">
        <v>145</v>
      </c>
      <c r="AW284" s="13" t="s">
        <v>30</v>
      </c>
      <c r="AX284" s="13" t="s">
        <v>82</v>
      </c>
      <c r="AY284" s="155" t="s">
        <v>138</v>
      </c>
    </row>
    <row r="285" spans="2:65" s="1" customFormat="1" ht="14.45" customHeight="1">
      <c r="B285" s="31"/>
      <c r="C285" s="132" t="s">
        <v>523</v>
      </c>
      <c r="D285" s="132" t="s">
        <v>141</v>
      </c>
      <c r="E285" s="133" t="s">
        <v>939</v>
      </c>
      <c r="F285" s="134" t="s">
        <v>931</v>
      </c>
      <c r="G285" s="135" t="s">
        <v>171</v>
      </c>
      <c r="H285" s="136">
        <v>2.5</v>
      </c>
      <c r="I285" s="137">
        <v>621</v>
      </c>
      <c r="J285" s="138">
        <f>ROUND(I285*H285,2)</f>
        <v>1552.5</v>
      </c>
      <c r="K285" s="139"/>
      <c r="L285" s="31"/>
      <c r="M285" s="140" t="s">
        <v>1</v>
      </c>
      <c r="N285" s="141" t="s">
        <v>39</v>
      </c>
      <c r="P285" s="142">
        <f>O285*H285</f>
        <v>0</v>
      </c>
      <c r="Q285" s="142">
        <v>2.5300000000000001E-3</v>
      </c>
      <c r="R285" s="142">
        <f>Q285*H285</f>
        <v>6.3250000000000008E-3</v>
      </c>
      <c r="S285" s="142">
        <v>0</v>
      </c>
      <c r="T285" s="143">
        <f>S285*H285</f>
        <v>0</v>
      </c>
      <c r="AR285" s="144" t="s">
        <v>228</v>
      </c>
      <c r="AT285" s="144" t="s">
        <v>141</v>
      </c>
      <c r="AU285" s="144" t="s">
        <v>84</v>
      </c>
      <c r="AY285" s="16" t="s">
        <v>138</v>
      </c>
      <c r="BE285" s="145">
        <f>IF(N285="základní",J285,0)</f>
        <v>1552.5</v>
      </c>
      <c r="BF285" s="145">
        <f>IF(N285="snížená",J285,0)</f>
        <v>0</v>
      </c>
      <c r="BG285" s="145">
        <f>IF(N285="zákl. přenesená",J285,0)</f>
        <v>0</v>
      </c>
      <c r="BH285" s="145">
        <f>IF(N285="sníž. přenesená",J285,0)</f>
        <v>0</v>
      </c>
      <c r="BI285" s="145">
        <f>IF(N285="nulová",J285,0)</f>
        <v>0</v>
      </c>
      <c r="BJ285" s="16" t="s">
        <v>82</v>
      </c>
      <c r="BK285" s="145">
        <f>ROUND(I285*H285,2)</f>
        <v>1552.5</v>
      </c>
      <c r="BL285" s="16" t="s">
        <v>228</v>
      </c>
      <c r="BM285" s="144" t="s">
        <v>940</v>
      </c>
    </row>
    <row r="286" spans="2:65" s="14" customFormat="1" ht="11.25">
      <c r="B286" s="161"/>
      <c r="D286" s="147" t="s">
        <v>154</v>
      </c>
      <c r="E286" s="162" t="s">
        <v>1</v>
      </c>
      <c r="F286" s="163" t="s">
        <v>941</v>
      </c>
      <c r="H286" s="162" t="s">
        <v>1</v>
      </c>
      <c r="I286" s="164"/>
      <c r="L286" s="161"/>
      <c r="M286" s="165"/>
      <c r="T286" s="166"/>
      <c r="AT286" s="162" t="s">
        <v>154</v>
      </c>
      <c r="AU286" s="162" t="s">
        <v>84</v>
      </c>
      <c r="AV286" s="14" t="s">
        <v>82</v>
      </c>
      <c r="AW286" s="14" t="s">
        <v>30</v>
      </c>
      <c r="AX286" s="14" t="s">
        <v>74</v>
      </c>
      <c r="AY286" s="162" t="s">
        <v>138</v>
      </c>
    </row>
    <row r="287" spans="2:65" s="12" customFormat="1" ht="11.25">
      <c r="B287" s="146"/>
      <c r="D287" s="147" t="s">
        <v>154</v>
      </c>
      <c r="E287" s="148" t="s">
        <v>1</v>
      </c>
      <c r="F287" s="149" t="s">
        <v>942</v>
      </c>
      <c r="H287" s="150">
        <v>2.5</v>
      </c>
      <c r="I287" s="151"/>
      <c r="L287" s="146"/>
      <c r="M287" s="152"/>
      <c r="T287" s="153"/>
      <c r="AT287" s="148" t="s">
        <v>154</v>
      </c>
      <c r="AU287" s="148" t="s">
        <v>84</v>
      </c>
      <c r="AV287" s="12" t="s">
        <v>84</v>
      </c>
      <c r="AW287" s="12" t="s">
        <v>30</v>
      </c>
      <c r="AX287" s="12" t="s">
        <v>74</v>
      </c>
      <c r="AY287" s="148" t="s">
        <v>138</v>
      </c>
    </row>
    <row r="288" spans="2:65" s="13" customFormat="1" ht="11.25">
      <c r="B288" s="154"/>
      <c r="D288" s="147" t="s">
        <v>154</v>
      </c>
      <c r="E288" s="155" t="s">
        <v>1</v>
      </c>
      <c r="F288" s="156" t="s">
        <v>162</v>
      </c>
      <c r="H288" s="157">
        <v>2.5</v>
      </c>
      <c r="I288" s="158"/>
      <c r="L288" s="154"/>
      <c r="M288" s="159"/>
      <c r="T288" s="160"/>
      <c r="AT288" s="155" t="s">
        <v>154</v>
      </c>
      <c r="AU288" s="155" t="s">
        <v>84</v>
      </c>
      <c r="AV288" s="13" t="s">
        <v>145</v>
      </c>
      <c r="AW288" s="13" t="s">
        <v>30</v>
      </c>
      <c r="AX288" s="13" t="s">
        <v>82</v>
      </c>
      <c r="AY288" s="155" t="s">
        <v>138</v>
      </c>
    </row>
    <row r="289" spans="2:65" s="1" customFormat="1" ht="14.45" customHeight="1">
      <c r="B289" s="31"/>
      <c r="C289" s="167" t="s">
        <v>527</v>
      </c>
      <c r="D289" s="167" t="s">
        <v>360</v>
      </c>
      <c r="E289" s="168" t="s">
        <v>943</v>
      </c>
      <c r="F289" s="169" t="s">
        <v>944</v>
      </c>
      <c r="G289" s="170" t="s">
        <v>784</v>
      </c>
      <c r="H289" s="171">
        <v>2</v>
      </c>
      <c r="I289" s="172">
        <v>178</v>
      </c>
      <c r="J289" s="173">
        <f>ROUND(I289*H289,2)</f>
        <v>356</v>
      </c>
      <c r="K289" s="174"/>
      <c r="L289" s="175"/>
      <c r="M289" s="176" t="s">
        <v>1</v>
      </c>
      <c r="N289" s="177" t="s">
        <v>39</v>
      </c>
      <c r="P289" s="142">
        <f>O289*H289</f>
        <v>0</v>
      </c>
      <c r="Q289" s="142">
        <v>2.3999999999999998E-3</v>
      </c>
      <c r="R289" s="142">
        <f>Q289*H289</f>
        <v>4.7999999999999996E-3</v>
      </c>
      <c r="S289" s="142">
        <v>0</v>
      </c>
      <c r="T289" s="143">
        <f>S289*H289</f>
        <v>0</v>
      </c>
      <c r="AR289" s="144" t="s">
        <v>313</v>
      </c>
      <c r="AT289" s="144" t="s">
        <v>360</v>
      </c>
      <c r="AU289" s="144" t="s">
        <v>84</v>
      </c>
      <c r="AY289" s="16" t="s">
        <v>138</v>
      </c>
      <c r="BE289" s="145">
        <f>IF(N289="základní",J289,0)</f>
        <v>356</v>
      </c>
      <c r="BF289" s="145">
        <f>IF(N289="snížená",J289,0)</f>
        <v>0</v>
      </c>
      <c r="BG289" s="145">
        <f>IF(N289="zákl. přenesená",J289,0)</f>
        <v>0</v>
      </c>
      <c r="BH289" s="145">
        <f>IF(N289="sníž. přenesená",J289,0)</f>
        <v>0</v>
      </c>
      <c r="BI289" s="145">
        <f>IF(N289="nulová",J289,0)</f>
        <v>0</v>
      </c>
      <c r="BJ289" s="16" t="s">
        <v>82</v>
      </c>
      <c r="BK289" s="145">
        <f>ROUND(I289*H289,2)</f>
        <v>356</v>
      </c>
      <c r="BL289" s="16" t="s">
        <v>228</v>
      </c>
      <c r="BM289" s="144" t="s">
        <v>945</v>
      </c>
    </row>
    <row r="290" spans="2:65" s="1" customFormat="1" ht="14.45" customHeight="1">
      <c r="B290" s="31"/>
      <c r="C290" s="132" t="s">
        <v>533</v>
      </c>
      <c r="D290" s="132" t="s">
        <v>141</v>
      </c>
      <c r="E290" s="133" t="s">
        <v>946</v>
      </c>
      <c r="F290" s="134" t="s">
        <v>947</v>
      </c>
      <c r="G290" s="135" t="s">
        <v>144</v>
      </c>
      <c r="H290" s="136">
        <v>3</v>
      </c>
      <c r="I290" s="137">
        <v>104</v>
      </c>
      <c r="J290" s="138">
        <f>ROUND(I290*H290,2)</f>
        <v>312</v>
      </c>
      <c r="K290" s="139"/>
      <c r="L290" s="31"/>
      <c r="M290" s="140" t="s">
        <v>1</v>
      </c>
      <c r="N290" s="141" t="s">
        <v>39</v>
      </c>
      <c r="P290" s="142">
        <f>O290*H290</f>
        <v>0</v>
      </c>
      <c r="Q290" s="142">
        <v>0</v>
      </c>
      <c r="R290" s="142">
        <f>Q290*H290</f>
        <v>0</v>
      </c>
      <c r="S290" s="142">
        <v>0</v>
      </c>
      <c r="T290" s="143">
        <f>S290*H290</f>
        <v>0</v>
      </c>
      <c r="AR290" s="144" t="s">
        <v>228</v>
      </c>
      <c r="AT290" s="144" t="s">
        <v>141</v>
      </c>
      <c r="AU290" s="144" t="s">
        <v>84</v>
      </c>
      <c r="AY290" s="16" t="s">
        <v>138</v>
      </c>
      <c r="BE290" s="145">
        <f>IF(N290="základní",J290,0)</f>
        <v>312</v>
      </c>
      <c r="BF290" s="145">
        <f>IF(N290="snížená",J290,0)</f>
        <v>0</v>
      </c>
      <c r="BG290" s="145">
        <f>IF(N290="zákl. přenesená",J290,0)</f>
        <v>0</v>
      </c>
      <c r="BH290" s="145">
        <f>IF(N290="sníž. přenesená",J290,0)</f>
        <v>0</v>
      </c>
      <c r="BI290" s="145">
        <f>IF(N290="nulová",J290,0)</f>
        <v>0</v>
      </c>
      <c r="BJ290" s="16" t="s">
        <v>82</v>
      </c>
      <c r="BK290" s="145">
        <f>ROUND(I290*H290,2)</f>
        <v>312</v>
      </c>
      <c r="BL290" s="16" t="s">
        <v>228</v>
      </c>
      <c r="BM290" s="144" t="s">
        <v>948</v>
      </c>
    </row>
    <row r="291" spans="2:65" s="1" customFormat="1" ht="14.45" customHeight="1">
      <c r="B291" s="31"/>
      <c r="C291" s="132" t="s">
        <v>538</v>
      </c>
      <c r="D291" s="132" t="s">
        <v>141</v>
      </c>
      <c r="E291" s="133" t="s">
        <v>949</v>
      </c>
      <c r="F291" s="134" t="s">
        <v>950</v>
      </c>
      <c r="G291" s="135" t="s">
        <v>144</v>
      </c>
      <c r="H291" s="136">
        <v>1</v>
      </c>
      <c r="I291" s="137">
        <v>116</v>
      </c>
      <c r="J291" s="138">
        <f>ROUND(I291*H291,2)</f>
        <v>116</v>
      </c>
      <c r="K291" s="139"/>
      <c r="L291" s="31"/>
      <c r="M291" s="140" t="s">
        <v>1</v>
      </c>
      <c r="N291" s="141" t="s">
        <v>39</v>
      </c>
      <c r="P291" s="142">
        <f>O291*H291</f>
        <v>0</v>
      </c>
      <c r="Q291" s="142">
        <v>0</v>
      </c>
      <c r="R291" s="142">
        <f>Q291*H291</f>
        <v>0</v>
      </c>
      <c r="S291" s="142">
        <v>0</v>
      </c>
      <c r="T291" s="143">
        <f>S291*H291</f>
        <v>0</v>
      </c>
      <c r="AR291" s="144" t="s">
        <v>228</v>
      </c>
      <c r="AT291" s="144" t="s">
        <v>141</v>
      </c>
      <c r="AU291" s="144" t="s">
        <v>84</v>
      </c>
      <c r="AY291" s="16" t="s">
        <v>138</v>
      </c>
      <c r="BE291" s="145">
        <f>IF(N291="základní",J291,0)</f>
        <v>116</v>
      </c>
      <c r="BF291" s="145">
        <f>IF(N291="snížená",J291,0)</f>
        <v>0</v>
      </c>
      <c r="BG291" s="145">
        <f>IF(N291="zákl. přenesená",J291,0)</f>
        <v>0</v>
      </c>
      <c r="BH291" s="145">
        <f>IF(N291="sníž. přenesená",J291,0)</f>
        <v>0</v>
      </c>
      <c r="BI291" s="145">
        <f>IF(N291="nulová",J291,0)</f>
        <v>0</v>
      </c>
      <c r="BJ291" s="16" t="s">
        <v>82</v>
      </c>
      <c r="BK291" s="145">
        <f>ROUND(I291*H291,2)</f>
        <v>116</v>
      </c>
      <c r="BL291" s="16" t="s">
        <v>228</v>
      </c>
      <c r="BM291" s="144" t="s">
        <v>951</v>
      </c>
    </row>
    <row r="292" spans="2:65" s="1" customFormat="1" ht="14.45" customHeight="1">
      <c r="B292" s="31"/>
      <c r="C292" s="132" t="s">
        <v>543</v>
      </c>
      <c r="D292" s="132" t="s">
        <v>141</v>
      </c>
      <c r="E292" s="133" t="s">
        <v>952</v>
      </c>
      <c r="F292" s="134" t="s">
        <v>953</v>
      </c>
      <c r="G292" s="135" t="s">
        <v>144</v>
      </c>
      <c r="H292" s="136">
        <v>4</v>
      </c>
      <c r="I292" s="137">
        <v>162</v>
      </c>
      <c r="J292" s="138">
        <f>ROUND(I292*H292,2)</f>
        <v>648</v>
      </c>
      <c r="K292" s="139"/>
      <c r="L292" s="31"/>
      <c r="M292" s="140" t="s">
        <v>1</v>
      </c>
      <c r="N292" s="141" t="s">
        <v>39</v>
      </c>
      <c r="P292" s="142">
        <f>O292*H292</f>
        <v>0</v>
      </c>
      <c r="Q292" s="142">
        <v>0</v>
      </c>
      <c r="R292" s="142">
        <f>Q292*H292</f>
        <v>0</v>
      </c>
      <c r="S292" s="142">
        <v>0</v>
      </c>
      <c r="T292" s="143">
        <f>S292*H292</f>
        <v>0</v>
      </c>
      <c r="AR292" s="144" t="s">
        <v>228</v>
      </c>
      <c r="AT292" s="144" t="s">
        <v>141</v>
      </c>
      <c r="AU292" s="144" t="s">
        <v>84</v>
      </c>
      <c r="AY292" s="16" t="s">
        <v>138</v>
      </c>
      <c r="BE292" s="145">
        <f>IF(N292="základní",J292,0)</f>
        <v>648</v>
      </c>
      <c r="BF292" s="145">
        <f>IF(N292="snížená",J292,0)</f>
        <v>0</v>
      </c>
      <c r="BG292" s="145">
        <f>IF(N292="zákl. přenesená",J292,0)</f>
        <v>0</v>
      </c>
      <c r="BH292" s="145">
        <f>IF(N292="sníž. přenesená",J292,0)</f>
        <v>0</v>
      </c>
      <c r="BI292" s="145">
        <f>IF(N292="nulová",J292,0)</f>
        <v>0</v>
      </c>
      <c r="BJ292" s="16" t="s">
        <v>82</v>
      </c>
      <c r="BK292" s="145">
        <f>ROUND(I292*H292,2)</f>
        <v>648</v>
      </c>
      <c r="BL292" s="16" t="s">
        <v>228</v>
      </c>
      <c r="BM292" s="144" t="s">
        <v>954</v>
      </c>
    </row>
    <row r="293" spans="2:65" s="12" customFormat="1" ht="11.25">
      <c r="B293" s="146"/>
      <c r="D293" s="147" t="s">
        <v>154</v>
      </c>
      <c r="E293" s="148" t="s">
        <v>1</v>
      </c>
      <c r="F293" s="149" t="s">
        <v>955</v>
      </c>
      <c r="H293" s="150">
        <v>4</v>
      </c>
      <c r="I293" s="151"/>
      <c r="L293" s="146"/>
      <c r="M293" s="152"/>
      <c r="T293" s="153"/>
      <c r="AT293" s="148" t="s">
        <v>154</v>
      </c>
      <c r="AU293" s="148" t="s">
        <v>84</v>
      </c>
      <c r="AV293" s="12" t="s">
        <v>84</v>
      </c>
      <c r="AW293" s="12" t="s">
        <v>30</v>
      </c>
      <c r="AX293" s="12" t="s">
        <v>74</v>
      </c>
      <c r="AY293" s="148" t="s">
        <v>138</v>
      </c>
    </row>
    <row r="294" spans="2:65" s="13" customFormat="1" ht="11.25">
      <c r="B294" s="154"/>
      <c r="D294" s="147" t="s">
        <v>154</v>
      </c>
      <c r="E294" s="155" t="s">
        <v>1</v>
      </c>
      <c r="F294" s="156" t="s">
        <v>162</v>
      </c>
      <c r="H294" s="157">
        <v>4</v>
      </c>
      <c r="I294" s="158"/>
      <c r="L294" s="154"/>
      <c r="M294" s="159"/>
      <c r="T294" s="160"/>
      <c r="AT294" s="155" t="s">
        <v>154</v>
      </c>
      <c r="AU294" s="155" t="s">
        <v>84</v>
      </c>
      <c r="AV294" s="13" t="s">
        <v>145</v>
      </c>
      <c r="AW294" s="13" t="s">
        <v>30</v>
      </c>
      <c r="AX294" s="13" t="s">
        <v>82</v>
      </c>
      <c r="AY294" s="155" t="s">
        <v>138</v>
      </c>
    </row>
    <row r="295" spans="2:65" s="1" customFormat="1" ht="14.45" customHeight="1">
      <c r="B295" s="31"/>
      <c r="C295" s="132" t="s">
        <v>548</v>
      </c>
      <c r="D295" s="132" t="s">
        <v>141</v>
      </c>
      <c r="E295" s="133" t="s">
        <v>956</v>
      </c>
      <c r="F295" s="134" t="s">
        <v>957</v>
      </c>
      <c r="G295" s="135" t="s">
        <v>171</v>
      </c>
      <c r="H295" s="136">
        <v>22.5</v>
      </c>
      <c r="I295" s="137">
        <v>24</v>
      </c>
      <c r="J295" s="138">
        <f>ROUND(I295*H295,2)</f>
        <v>540</v>
      </c>
      <c r="K295" s="139"/>
      <c r="L295" s="31"/>
      <c r="M295" s="140" t="s">
        <v>1</v>
      </c>
      <c r="N295" s="141" t="s">
        <v>39</v>
      </c>
      <c r="P295" s="142">
        <f>O295*H295</f>
        <v>0</v>
      </c>
      <c r="Q295" s="142">
        <v>0</v>
      </c>
      <c r="R295" s="142">
        <f>Q295*H295</f>
        <v>0</v>
      </c>
      <c r="S295" s="142">
        <v>0</v>
      </c>
      <c r="T295" s="143">
        <f>S295*H295</f>
        <v>0</v>
      </c>
      <c r="AR295" s="144" t="s">
        <v>228</v>
      </c>
      <c r="AT295" s="144" t="s">
        <v>141</v>
      </c>
      <c r="AU295" s="144" t="s">
        <v>84</v>
      </c>
      <c r="AY295" s="16" t="s">
        <v>138</v>
      </c>
      <c r="BE295" s="145">
        <f>IF(N295="základní",J295,0)</f>
        <v>540</v>
      </c>
      <c r="BF295" s="145">
        <f>IF(N295="snížená",J295,0)</f>
        <v>0</v>
      </c>
      <c r="BG295" s="145">
        <f>IF(N295="zákl. přenesená",J295,0)</f>
        <v>0</v>
      </c>
      <c r="BH295" s="145">
        <f>IF(N295="sníž. přenesená",J295,0)</f>
        <v>0</v>
      </c>
      <c r="BI295" s="145">
        <f>IF(N295="nulová",J295,0)</f>
        <v>0</v>
      </c>
      <c r="BJ295" s="16" t="s">
        <v>82</v>
      </c>
      <c r="BK295" s="145">
        <f>ROUND(I295*H295,2)</f>
        <v>540</v>
      </c>
      <c r="BL295" s="16" t="s">
        <v>228</v>
      </c>
      <c r="BM295" s="144" t="s">
        <v>958</v>
      </c>
    </row>
    <row r="296" spans="2:65" s="12" customFormat="1" ht="11.25">
      <c r="B296" s="146"/>
      <c r="D296" s="147" t="s">
        <v>154</v>
      </c>
      <c r="E296" s="148" t="s">
        <v>1</v>
      </c>
      <c r="F296" s="149" t="s">
        <v>959</v>
      </c>
      <c r="H296" s="150">
        <v>22.5</v>
      </c>
      <c r="I296" s="151"/>
      <c r="L296" s="146"/>
      <c r="M296" s="152"/>
      <c r="T296" s="153"/>
      <c r="AT296" s="148" t="s">
        <v>154</v>
      </c>
      <c r="AU296" s="148" t="s">
        <v>84</v>
      </c>
      <c r="AV296" s="12" t="s">
        <v>84</v>
      </c>
      <c r="AW296" s="12" t="s">
        <v>30</v>
      </c>
      <c r="AX296" s="12" t="s">
        <v>74</v>
      </c>
      <c r="AY296" s="148" t="s">
        <v>138</v>
      </c>
    </row>
    <row r="297" spans="2:65" s="13" customFormat="1" ht="11.25">
      <c r="B297" s="154"/>
      <c r="D297" s="147" t="s">
        <v>154</v>
      </c>
      <c r="E297" s="155" t="s">
        <v>1</v>
      </c>
      <c r="F297" s="156" t="s">
        <v>162</v>
      </c>
      <c r="H297" s="157">
        <v>22.5</v>
      </c>
      <c r="I297" s="158"/>
      <c r="L297" s="154"/>
      <c r="M297" s="159"/>
      <c r="T297" s="160"/>
      <c r="AT297" s="155" t="s">
        <v>154</v>
      </c>
      <c r="AU297" s="155" t="s">
        <v>84</v>
      </c>
      <c r="AV297" s="13" t="s">
        <v>145</v>
      </c>
      <c r="AW297" s="13" t="s">
        <v>30</v>
      </c>
      <c r="AX297" s="13" t="s">
        <v>82</v>
      </c>
      <c r="AY297" s="155" t="s">
        <v>138</v>
      </c>
    </row>
    <row r="298" spans="2:65" s="1" customFormat="1" ht="14.45" customHeight="1">
      <c r="B298" s="31"/>
      <c r="C298" s="132" t="s">
        <v>553</v>
      </c>
      <c r="D298" s="132" t="s">
        <v>141</v>
      </c>
      <c r="E298" s="133" t="s">
        <v>960</v>
      </c>
      <c r="F298" s="134" t="s">
        <v>961</v>
      </c>
      <c r="G298" s="135" t="s">
        <v>330</v>
      </c>
      <c r="H298" s="136">
        <v>0.19700000000000001</v>
      </c>
      <c r="I298" s="137">
        <v>587</v>
      </c>
      <c r="J298" s="138">
        <f>ROUND(I298*H298,2)</f>
        <v>115.64</v>
      </c>
      <c r="K298" s="139"/>
      <c r="L298" s="31"/>
      <c r="M298" s="140" t="s">
        <v>1</v>
      </c>
      <c r="N298" s="141" t="s">
        <v>39</v>
      </c>
      <c r="P298" s="142">
        <f>O298*H298</f>
        <v>0</v>
      </c>
      <c r="Q298" s="142">
        <v>0</v>
      </c>
      <c r="R298" s="142">
        <f>Q298*H298</f>
        <v>0</v>
      </c>
      <c r="S298" s="142">
        <v>0</v>
      </c>
      <c r="T298" s="143">
        <f>S298*H298</f>
        <v>0</v>
      </c>
      <c r="AR298" s="144" t="s">
        <v>228</v>
      </c>
      <c r="AT298" s="144" t="s">
        <v>141</v>
      </c>
      <c r="AU298" s="144" t="s">
        <v>84</v>
      </c>
      <c r="AY298" s="16" t="s">
        <v>138</v>
      </c>
      <c r="BE298" s="145">
        <f>IF(N298="základní",J298,0)</f>
        <v>115.64</v>
      </c>
      <c r="BF298" s="145">
        <f>IF(N298="snížená",J298,0)</f>
        <v>0</v>
      </c>
      <c r="BG298" s="145">
        <f>IF(N298="zákl. přenesená",J298,0)</f>
        <v>0</v>
      </c>
      <c r="BH298" s="145">
        <f>IF(N298="sníž. přenesená",J298,0)</f>
        <v>0</v>
      </c>
      <c r="BI298" s="145">
        <f>IF(N298="nulová",J298,0)</f>
        <v>0</v>
      </c>
      <c r="BJ298" s="16" t="s">
        <v>82</v>
      </c>
      <c r="BK298" s="145">
        <f>ROUND(I298*H298,2)</f>
        <v>115.64</v>
      </c>
      <c r="BL298" s="16" t="s">
        <v>228</v>
      </c>
      <c r="BM298" s="144" t="s">
        <v>962</v>
      </c>
    </row>
    <row r="299" spans="2:65" s="1" customFormat="1" ht="14.45" customHeight="1">
      <c r="B299" s="31"/>
      <c r="C299" s="132" t="s">
        <v>559</v>
      </c>
      <c r="D299" s="132" t="s">
        <v>141</v>
      </c>
      <c r="E299" s="133" t="s">
        <v>963</v>
      </c>
      <c r="F299" s="134" t="s">
        <v>964</v>
      </c>
      <c r="G299" s="135" t="s">
        <v>144</v>
      </c>
      <c r="H299" s="136">
        <v>1</v>
      </c>
      <c r="I299" s="137">
        <v>1247</v>
      </c>
      <c r="J299" s="138">
        <f>ROUND(I299*H299,2)</f>
        <v>1247</v>
      </c>
      <c r="K299" s="139"/>
      <c r="L299" s="31"/>
      <c r="M299" s="140" t="s">
        <v>1</v>
      </c>
      <c r="N299" s="141" t="s">
        <v>39</v>
      </c>
      <c r="P299" s="142">
        <f>O299*H299</f>
        <v>0</v>
      </c>
      <c r="Q299" s="142">
        <v>2.0570000000000001E-2</v>
      </c>
      <c r="R299" s="142">
        <f>Q299*H299</f>
        <v>2.0570000000000001E-2</v>
      </c>
      <c r="S299" s="142">
        <v>0</v>
      </c>
      <c r="T299" s="143">
        <f>S299*H299</f>
        <v>0</v>
      </c>
      <c r="AR299" s="144" t="s">
        <v>228</v>
      </c>
      <c r="AT299" s="144" t="s">
        <v>141</v>
      </c>
      <c r="AU299" s="144" t="s">
        <v>84</v>
      </c>
      <c r="AY299" s="16" t="s">
        <v>138</v>
      </c>
      <c r="BE299" s="145">
        <f>IF(N299="základní",J299,0)</f>
        <v>1247</v>
      </c>
      <c r="BF299" s="145">
        <f>IF(N299="snížená",J299,0)</f>
        <v>0</v>
      </c>
      <c r="BG299" s="145">
        <f>IF(N299="zákl. přenesená",J299,0)</f>
        <v>0</v>
      </c>
      <c r="BH299" s="145">
        <f>IF(N299="sníž. přenesená",J299,0)</f>
        <v>0</v>
      </c>
      <c r="BI299" s="145">
        <f>IF(N299="nulová",J299,0)</f>
        <v>0</v>
      </c>
      <c r="BJ299" s="16" t="s">
        <v>82</v>
      </c>
      <c r="BK299" s="145">
        <f>ROUND(I299*H299,2)</f>
        <v>1247</v>
      </c>
      <c r="BL299" s="16" t="s">
        <v>228</v>
      </c>
      <c r="BM299" s="144" t="s">
        <v>965</v>
      </c>
    </row>
    <row r="300" spans="2:65" s="1" customFormat="1" ht="14.45" customHeight="1">
      <c r="B300" s="31"/>
      <c r="C300" s="167" t="s">
        <v>563</v>
      </c>
      <c r="D300" s="167" t="s">
        <v>360</v>
      </c>
      <c r="E300" s="168" t="s">
        <v>966</v>
      </c>
      <c r="F300" s="169" t="s">
        <v>967</v>
      </c>
      <c r="G300" s="170" t="s">
        <v>784</v>
      </c>
      <c r="H300" s="171">
        <v>1</v>
      </c>
      <c r="I300" s="172">
        <v>3720</v>
      </c>
      <c r="J300" s="173">
        <f>ROUND(I300*H300,2)</f>
        <v>3720</v>
      </c>
      <c r="K300" s="174"/>
      <c r="L300" s="175"/>
      <c r="M300" s="176" t="s">
        <v>1</v>
      </c>
      <c r="N300" s="177" t="s">
        <v>39</v>
      </c>
      <c r="P300" s="142">
        <f>O300*H300</f>
        <v>0</v>
      </c>
      <c r="Q300" s="142">
        <v>2E-3</v>
      </c>
      <c r="R300" s="142">
        <f>Q300*H300</f>
        <v>2E-3</v>
      </c>
      <c r="S300" s="142">
        <v>0</v>
      </c>
      <c r="T300" s="143">
        <f>S300*H300</f>
        <v>0</v>
      </c>
      <c r="AR300" s="144" t="s">
        <v>313</v>
      </c>
      <c r="AT300" s="144" t="s">
        <v>360</v>
      </c>
      <c r="AU300" s="144" t="s">
        <v>84</v>
      </c>
      <c r="AY300" s="16" t="s">
        <v>138</v>
      </c>
      <c r="BE300" s="145">
        <f>IF(N300="základní",J300,0)</f>
        <v>3720</v>
      </c>
      <c r="BF300" s="145">
        <f>IF(N300="snížená",J300,0)</f>
        <v>0</v>
      </c>
      <c r="BG300" s="145">
        <f>IF(N300="zákl. přenesená",J300,0)</f>
        <v>0</v>
      </c>
      <c r="BH300" s="145">
        <f>IF(N300="sníž. přenesená",J300,0)</f>
        <v>0</v>
      </c>
      <c r="BI300" s="145">
        <f>IF(N300="nulová",J300,0)</f>
        <v>0</v>
      </c>
      <c r="BJ300" s="16" t="s">
        <v>82</v>
      </c>
      <c r="BK300" s="145">
        <f>ROUND(I300*H300,2)</f>
        <v>3720</v>
      </c>
      <c r="BL300" s="16" t="s">
        <v>228</v>
      </c>
      <c r="BM300" s="144" t="s">
        <v>968</v>
      </c>
    </row>
    <row r="301" spans="2:65" s="11" customFormat="1" ht="22.9" customHeight="1">
      <c r="B301" s="120"/>
      <c r="D301" s="121" t="s">
        <v>73</v>
      </c>
      <c r="E301" s="130" t="s">
        <v>969</v>
      </c>
      <c r="F301" s="130" t="s">
        <v>970</v>
      </c>
      <c r="I301" s="123"/>
      <c r="J301" s="131">
        <f>BK301</f>
        <v>95095.51999999999</v>
      </c>
      <c r="L301" s="120"/>
      <c r="M301" s="125"/>
      <c r="P301" s="126">
        <f>SUM(P302:P358)</f>
        <v>0</v>
      </c>
      <c r="R301" s="126">
        <f>SUM(R302:R358)</f>
        <v>3.869254999999999</v>
      </c>
      <c r="T301" s="127">
        <f>SUM(T302:T358)</f>
        <v>0</v>
      </c>
      <c r="AR301" s="121" t="s">
        <v>84</v>
      </c>
      <c r="AT301" s="128" t="s">
        <v>73</v>
      </c>
      <c r="AU301" s="128" t="s">
        <v>82</v>
      </c>
      <c r="AY301" s="121" t="s">
        <v>138</v>
      </c>
      <c r="BK301" s="129">
        <f>SUM(BK302:BK358)</f>
        <v>95095.51999999999</v>
      </c>
    </row>
    <row r="302" spans="2:65" s="1" customFormat="1" ht="14.45" customHeight="1">
      <c r="B302" s="31"/>
      <c r="C302" s="132" t="s">
        <v>568</v>
      </c>
      <c r="D302" s="132" t="s">
        <v>141</v>
      </c>
      <c r="E302" s="133" t="s">
        <v>971</v>
      </c>
      <c r="F302" s="134" t="s">
        <v>972</v>
      </c>
      <c r="G302" s="135" t="s">
        <v>171</v>
      </c>
      <c r="H302" s="136">
        <v>5</v>
      </c>
      <c r="I302" s="137">
        <v>1873</v>
      </c>
      <c r="J302" s="138">
        <f>ROUND(I302*H302,2)</f>
        <v>9365</v>
      </c>
      <c r="K302" s="139"/>
      <c r="L302" s="31"/>
      <c r="M302" s="140" t="s">
        <v>1</v>
      </c>
      <c r="N302" s="141" t="s">
        <v>39</v>
      </c>
      <c r="P302" s="142">
        <f>O302*H302</f>
        <v>0</v>
      </c>
      <c r="Q302" s="142">
        <v>6.7549999999999999E-2</v>
      </c>
      <c r="R302" s="142">
        <f>Q302*H302</f>
        <v>0.33774999999999999</v>
      </c>
      <c r="S302" s="142">
        <v>0</v>
      </c>
      <c r="T302" s="143">
        <f>S302*H302</f>
        <v>0</v>
      </c>
      <c r="AR302" s="144" t="s">
        <v>228</v>
      </c>
      <c r="AT302" s="144" t="s">
        <v>141</v>
      </c>
      <c r="AU302" s="144" t="s">
        <v>84</v>
      </c>
      <c r="AY302" s="16" t="s">
        <v>138</v>
      </c>
      <c r="BE302" s="145">
        <f>IF(N302="základní",J302,0)</f>
        <v>9365</v>
      </c>
      <c r="BF302" s="145">
        <f>IF(N302="snížená",J302,0)</f>
        <v>0</v>
      </c>
      <c r="BG302" s="145">
        <f>IF(N302="zákl. přenesená",J302,0)</f>
        <v>0</v>
      </c>
      <c r="BH302" s="145">
        <f>IF(N302="sníž. přenesená",J302,0)</f>
        <v>0</v>
      </c>
      <c r="BI302" s="145">
        <f>IF(N302="nulová",J302,0)</f>
        <v>0</v>
      </c>
      <c r="BJ302" s="16" t="s">
        <v>82</v>
      </c>
      <c r="BK302" s="145">
        <f>ROUND(I302*H302,2)</f>
        <v>9365</v>
      </c>
      <c r="BL302" s="16" t="s">
        <v>228</v>
      </c>
      <c r="BM302" s="144" t="s">
        <v>973</v>
      </c>
    </row>
    <row r="303" spans="2:65" s="14" customFormat="1" ht="11.25">
      <c r="B303" s="161"/>
      <c r="D303" s="147" t="s">
        <v>154</v>
      </c>
      <c r="E303" s="162" t="s">
        <v>1</v>
      </c>
      <c r="F303" s="163" t="s">
        <v>974</v>
      </c>
      <c r="H303" s="162" t="s">
        <v>1</v>
      </c>
      <c r="I303" s="164"/>
      <c r="L303" s="161"/>
      <c r="M303" s="165"/>
      <c r="T303" s="166"/>
      <c r="AT303" s="162" t="s">
        <v>154</v>
      </c>
      <c r="AU303" s="162" t="s">
        <v>84</v>
      </c>
      <c r="AV303" s="14" t="s">
        <v>82</v>
      </c>
      <c r="AW303" s="14" t="s">
        <v>30</v>
      </c>
      <c r="AX303" s="14" t="s">
        <v>74</v>
      </c>
      <c r="AY303" s="162" t="s">
        <v>138</v>
      </c>
    </row>
    <row r="304" spans="2:65" s="12" customFormat="1" ht="11.25">
      <c r="B304" s="146"/>
      <c r="D304" s="147" t="s">
        <v>154</v>
      </c>
      <c r="E304" s="148" t="s">
        <v>1</v>
      </c>
      <c r="F304" s="149" t="s">
        <v>975</v>
      </c>
      <c r="H304" s="150">
        <v>5</v>
      </c>
      <c r="I304" s="151"/>
      <c r="L304" s="146"/>
      <c r="M304" s="152"/>
      <c r="T304" s="153"/>
      <c r="AT304" s="148" t="s">
        <v>154</v>
      </c>
      <c r="AU304" s="148" t="s">
        <v>84</v>
      </c>
      <c r="AV304" s="12" t="s">
        <v>84</v>
      </c>
      <c r="AW304" s="12" t="s">
        <v>30</v>
      </c>
      <c r="AX304" s="12" t="s">
        <v>74</v>
      </c>
      <c r="AY304" s="148" t="s">
        <v>138</v>
      </c>
    </row>
    <row r="305" spans="2:65" s="13" customFormat="1" ht="11.25">
      <c r="B305" s="154"/>
      <c r="D305" s="147" t="s">
        <v>154</v>
      </c>
      <c r="E305" s="155" t="s">
        <v>1</v>
      </c>
      <c r="F305" s="156" t="s">
        <v>162</v>
      </c>
      <c r="H305" s="157">
        <v>5</v>
      </c>
      <c r="I305" s="158"/>
      <c r="L305" s="154"/>
      <c r="M305" s="159"/>
      <c r="T305" s="160"/>
      <c r="AT305" s="155" t="s">
        <v>154</v>
      </c>
      <c r="AU305" s="155" t="s">
        <v>84</v>
      </c>
      <c r="AV305" s="13" t="s">
        <v>145</v>
      </c>
      <c r="AW305" s="13" t="s">
        <v>30</v>
      </c>
      <c r="AX305" s="13" t="s">
        <v>82</v>
      </c>
      <c r="AY305" s="155" t="s">
        <v>138</v>
      </c>
    </row>
    <row r="306" spans="2:65" s="1" customFormat="1" ht="14.45" customHeight="1">
      <c r="B306" s="31"/>
      <c r="C306" s="132" t="s">
        <v>578</v>
      </c>
      <c r="D306" s="132" t="s">
        <v>141</v>
      </c>
      <c r="E306" s="133" t="s">
        <v>976</v>
      </c>
      <c r="F306" s="134" t="s">
        <v>977</v>
      </c>
      <c r="G306" s="135" t="s">
        <v>144</v>
      </c>
      <c r="H306" s="136">
        <v>1</v>
      </c>
      <c r="I306" s="137">
        <v>826</v>
      </c>
      <c r="J306" s="138">
        <f t="shared" ref="J306:J312" si="20">ROUND(I306*H306,2)</f>
        <v>826</v>
      </c>
      <c r="K306" s="139"/>
      <c r="L306" s="31"/>
      <c r="M306" s="140" t="s">
        <v>1</v>
      </c>
      <c r="N306" s="141" t="s">
        <v>39</v>
      </c>
      <c r="P306" s="142">
        <f t="shared" ref="P306:P312" si="21">O306*H306</f>
        <v>0</v>
      </c>
      <c r="Q306" s="142">
        <v>6.1900000000000002E-3</v>
      </c>
      <c r="R306" s="142">
        <f t="shared" ref="R306:R312" si="22">Q306*H306</f>
        <v>6.1900000000000002E-3</v>
      </c>
      <c r="S306" s="142">
        <v>0</v>
      </c>
      <c r="T306" s="143">
        <f t="shared" ref="T306:T312" si="23">S306*H306</f>
        <v>0</v>
      </c>
      <c r="AR306" s="144" t="s">
        <v>228</v>
      </c>
      <c r="AT306" s="144" t="s">
        <v>141</v>
      </c>
      <c r="AU306" s="144" t="s">
        <v>84</v>
      </c>
      <c r="AY306" s="16" t="s">
        <v>138</v>
      </c>
      <c r="BE306" s="145">
        <f t="shared" ref="BE306:BE312" si="24">IF(N306="základní",J306,0)</f>
        <v>826</v>
      </c>
      <c r="BF306" s="145">
        <f t="shared" ref="BF306:BF312" si="25">IF(N306="snížená",J306,0)</f>
        <v>0</v>
      </c>
      <c r="BG306" s="145">
        <f t="shared" ref="BG306:BG312" si="26">IF(N306="zákl. přenesená",J306,0)</f>
        <v>0</v>
      </c>
      <c r="BH306" s="145">
        <f t="shared" ref="BH306:BH312" si="27">IF(N306="sníž. přenesená",J306,0)</f>
        <v>0</v>
      </c>
      <c r="BI306" s="145">
        <f t="shared" ref="BI306:BI312" si="28">IF(N306="nulová",J306,0)</f>
        <v>0</v>
      </c>
      <c r="BJ306" s="16" t="s">
        <v>82</v>
      </c>
      <c r="BK306" s="145">
        <f t="shared" ref="BK306:BK312" si="29">ROUND(I306*H306,2)</f>
        <v>826</v>
      </c>
      <c r="BL306" s="16" t="s">
        <v>228</v>
      </c>
      <c r="BM306" s="144" t="s">
        <v>978</v>
      </c>
    </row>
    <row r="307" spans="2:65" s="1" customFormat="1" ht="14.45" customHeight="1">
      <c r="B307" s="31"/>
      <c r="C307" s="132" t="s">
        <v>583</v>
      </c>
      <c r="D307" s="132" t="s">
        <v>141</v>
      </c>
      <c r="E307" s="133" t="s">
        <v>979</v>
      </c>
      <c r="F307" s="134" t="s">
        <v>980</v>
      </c>
      <c r="G307" s="135" t="s">
        <v>144</v>
      </c>
      <c r="H307" s="136">
        <v>1</v>
      </c>
      <c r="I307" s="137">
        <v>1721</v>
      </c>
      <c r="J307" s="138">
        <f t="shared" si="20"/>
        <v>1721</v>
      </c>
      <c r="K307" s="139"/>
      <c r="L307" s="31"/>
      <c r="M307" s="140" t="s">
        <v>1</v>
      </c>
      <c r="N307" s="141" t="s">
        <v>39</v>
      </c>
      <c r="P307" s="142">
        <f t="shared" si="21"/>
        <v>0</v>
      </c>
      <c r="Q307" s="142">
        <v>6.8700000000000002E-3</v>
      </c>
      <c r="R307" s="142">
        <f t="shared" si="22"/>
        <v>6.8700000000000002E-3</v>
      </c>
      <c r="S307" s="142">
        <v>0</v>
      </c>
      <c r="T307" s="143">
        <f t="shared" si="23"/>
        <v>0</v>
      </c>
      <c r="AR307" s="144" t="s">
        <v>228</v>
      </c>
      <c r="AT307" s="144" t="s">
        <v>141</v>
      </c>
      <c r="AU307" s="144" t="s">
        <v>84</v>
      </c>
      <c r="AY307" s="16" t="s">
        <v>138</v>
      </c>
      <c r="BE307" s="145">
        <f t="shared" si="24"/>
        <v>1721</v>
      </c>
      <c r="BF307" s="145">
        <f t="shared" si="25"/>
        <v>0</v>
      </c>
      <c r="BG307" s="145">
        <f t="shared" si="26"/>
        <v>0</v>
      </c>
      <c r="BH307" s="145">
        <f t="shared" si="27"/>
        <v>0</v>
      </c>
      <c r="BI307" s="145">
        <f t="shared" si="28"/>
        <v>0</v>
      </c>
      <c r="BJ307" s="16" t="s">
        <v>82</v>
      </c>
      <c r="BK307" s="145">
        <f t="shared" si="29"/>
        <v>1721</v>
      </c>
      <c r="BL307" s="16" t="s">
        <v>228</v>
      </c>
      <c r="BM307" s="144" t="s">
        <v>981</v>
      </c>
    </row>
    <row r="308" spans="2:65" s="1" customFormat="1" ht="14.45" customHeight="1">
      <c r="B308" s="31"/>
      <c r="C308" s="132" t="s">
        <v>588</v>
      </c>
      <c r="D308" s="132" t="s">
        <v>141</v>
      </c>
      <c r="E308" s="133" t="s">
        <v>982</v>
      </c>
      <c r="F308" s="134" t="s">
        <v>983</v>
      </c>
      <c r="G308" s="135" t="s">
        <v>144</v>
      </c>
      <c r="H308" s="136">
        <v>5</v>
      </c>
      <c r="I308" s="137">
        <v>667</v>
      </c>
      <c r="J308" s="138">
        <f t="shared" si="20"/>
        <v>3335</v>
      </c>
      <c r="K308" s="139"/>
      <c r="L308" s="31"/>
      <c r="M308" s="140" t="s">
        <v>1</v>
      </c>
      <c r="N308" s="141" t="s">
        <v>39</v>
      </c>
      <c r="P308" s="142">
        <f t="shared" si="21"/>
        <v>0</v>
      </c>
      <c r="Q308" s="142">
        <v>1.6999999999999999E-3</v>
      </c>
      <c r="R308" s="142">
        <f t="shared" si="22"/>
        <v>8.4999999999999989E-3</v>
      </c>
      <c r="S308" s="142">
        <v>0</v>
      </c>
      <c r="T308" s="143">
        <f t="shared" si="23"/>
        <v>0</v>
      </c>
      <c r="AR308" s="144" t="s">
        <v>228</v>
      </c>
      <c r="AT308" s="144" t="s">
        <v>141</v>
      </c>
      <c r="AU308" s="144" t="s">
        <v>84</v>
      </c>
      <c r="AY308" s="16" t="s">
        <v>138</v>
      </c>
      <c r="BE308" s="145">
        <f t="shared" si="24"/>
        <v>3335</v>
      </c>
      <c r="BF308" s="145">
        <f t="shared" si="25"/>
        <v>0</v>
      </c>
      <c r="BG308" s="145">
        <f t="shared" si="26"/>
        <v>0</v>
      </c>
      <c r="BH308" s="145">
        <f t="shared" si="27"/>
        <v>0</v>
      </c>
      <c r="BI308" s="145">
        <f t="shared" si="28"/>
        <v>0</v>
      </c>
      <c r="BJ308" s="16" t="s">
        <v>82</v>
      </c>
      <c r="BK308" s="145">
        <f t="shared" si="29"/>
        <v>3335</v>
      </c>
      <c r="BL308" s="16" t="s">
        <v>228</v>
      </c>
      <c r="BM308" s="144" t="s">
        <v>984</v>
      </c>
    </row>
    <row r="309" spans="2:65" s="1" customFormat="1" ht="14.45" customHeight="1">
      <c r="B309" s="31"/>
      <c r="C309" s="167" t="s">
        <v>593</v>
      </c>
      <c r="D309" s="167" t="s">
        <v>360</v>
      </c>
      <c r="E309" s="168" t="s">
        <v>985</v>
      </c>
      <c r="F309" s="169" t="s">
        <v>986</v>
      </c>
      <c r="G309" s="170" t="s">
        <v>784</v>
      </c>
      <c r="H309" s="171">
        <v>5</v>
      </c>
      <c r="I309" s="172">
        <v>258</v>
      </c>
      <c r="J309" s="173">
        <f t="shared" si="20"/>
        <v>1290</v>
      </c>
      <c r="K309" s="174"/>
      <c r="L309" s="175"/>
      <c r="M309" s="176" t="s">
        <v>1</v>
      </c>
      <c r="N309" s="177" t="s">
        <v>39</v>
      </c>
      <c r="P309" s="142">
        <f t="shared" si="21"/>
        <v>0</v>
      </c>
      <c r="Q309" s="142">
        <v>0</v>
      </c>
      <c r="R309" s="142">
        <f t="shared" si="22"/>
        <v>0</v>
      </c>
      <c r="S309" s="142">
        <v>0</v>
      </c>
      <c r="T309" s="143">
        <f t="shared" si="23"/>
        <v>0</v>
      </c>
      <c r="AR309" s="144" t="s">
        <v>313</v>
      </c>
      <c r="AT309" s="144" t="s">
        <v>360</v>
      </c>
      <c r="AU309" s="144" t="s">
        <v>84</v>
      </c>
      <c r="AY309" s="16" t="s">
        <v>138</v>
      </c>
      <c r="BE309" s="145">
        <f t="shared" si="24"/>
        <v>1290</v>
      </c>
      <c r="BF309" s="145">
        <f t="shared" si="25"/>
        <v>0</v>
      </c>
      <c r="BG309" s="145">
        <f t="shared" si="26"/>
        <v>0</v>
      </c>
      <c r="BH309" s="145">
        <f t="shared" si="27"/>
        <v>0</v>
      </c>
      <c r="BI309" s="145">
        <f t="shared" si="28"/>
        <v>0</v>
      </c>
      <c r="BJ309" s="16" t="s">
        <v>82</v>
      </c>
      <c r="BK309" s="145">
        <f t="shared" si="29"/>
        <v>1290</v>
      </c>
      <c r="BL309" s="16" t="s">
        <v>228</v>
      </c>
      <c r="BM309" s="144" t="s">
        <v>987</v>
      </c>
    </row>
    <row r="310" spans="2:65" s="1" customFormat="1" ht="14.45" customHeight="1">
      <c r="B310" s="31"/>
      <c r="C310" s="132" t="s">
        <v>598</v>
      </c>
      <c r="D310" s="132" t="s">
        <v>141</v>
      </c>
      <c r="E310" s="133" t="s">
        <v>988</v>
      </c>
      <c r="F310" s="134" t="s">
        <v>989</v>
      </c>
      <c r="G310" s="135" t="s">
        <v>144</v>
      </c>
      <c r="H310" s="136">
        <v>3</v>
      </c>
      <c r="I310" s="137">
        <v>901</v>
      </c>
      <c r="J310" s="138">
        <f t="shared" si="20"/>
        <v>2703</v>
      </c>
      <c r="K310" s="139"/>
      <c r="L310" s="31"/>
      <c r="M310" s="140" t="s">
        <v>1</v>
      </c>
      <c r="N310" s="141" t="s">
        <v>39</v>
      </c>
      <c r="P310" s="142">
        <f t="shared" si="21"/>
        <v>0</v>
      </c>
      <c r="Q310" s="142">
        <v>1.47E-3</v>
      </c>
      <c r="R310" s="142">
        <f t="shared" si="22"/>
        <v>4.4099999999999999E-3</v>
      </c>
      <c r="S310" s="142">
        <v>0</v>
      </c>
      <c r="T310" s="143">
        <f t="shared" si="23"/>
        <v>0</v>
      </c>
      <c r="AR310" s="144" t="s">
        <v>228</v>
      </c>
      <c r="AT310" s="144" t="s">
        <v>141</v>
      </c>
      <c r="AU310" s="144" t="s">
        <v>84</v>
      </c>
      <c r="AY310" s="16" t="s">
        <v>138</v>
      </c>
      <c r="BE310" s="145">
        <f t="shared" si="24"/>
        <v>2703</v>
      </c>
      <c r="BF310" s="145">
        <f t="shared" si="25"/>
        <v>0</v>
      </c>
      <c r="BG310" s="145">
        <f t="shared" si="26"/>
        <v>0</v>
      </c>
      <c r="BH310" s="145">
        <f t="shared" si="27"/>
        <v>0</v>
      </c>
      <c r="BI310" s="145">
        <f t="shared" si="28"/>
        <v>0</v>
      </c>
      <c r="BJ310" s="16" t="s">
        <v>82</v>
      </c>
      <c r="BK310" s="145">
        <f t="shared" si="29"/>
        <v>2703</v>
      </c>
      <c r="BL310" s="16" t="s">
        <v>228</v>
      </c>
      <c r="BM310" s="144" t="s">
        <v>990</v>
      </c>
    </row>
    <row r="311" spans="2:65" s="1" customFormat="1" ht="14.45" customHeight="1">
      <c r="B311" s="31"/>
      <c r="C311" s="167" t="s">
        <v>604</v>
      </c>
      <c r="D311" s="167" t="s">
        <v>360</v>
      </c>
      <c r="E311" s="168" t="s">
        <v>991</v>
      </c>
      <c r="F311" s="169" t="s">
        <v>992</v>
      </c>
      <c r="G311" s="170" t="s">
        <v>784</v>
      </c>
      <c r="H311" s="171">
        <v>3</v>
      </c>
      <c r="I311" s="172">
        <v>590</v>
      </c>
      <c r="J311" s="173">
        <f t="shared" si="20"/>
        <v>1770</v>
      </c>
      <c r="K311" s="174"/>
      <c r="L311" s="175"/>
      <c r="M311" s="176" t="s">
        <v>1</v>
      </c>
      <c r="N311" s="177" t="s">
        <v>39</v>
      </c>
      <c r="P311" s="142">
        <f t="shared" si="21"/>
        <v>0</v>
      </c>
      <c r="Q311" s="142">
        <v>0</v>
      </c>
      <c r="R311" s="142">
        <f t="shared" si="22"/>
        <v>0</v>
      </c>
      <c r="S311" s="142">
        <v>0</v>
      </c>
      <c r="T311" s="143">
        <f t="shared" si="23"/>
        <v>0</v>
      </c>
      <c r="AR311" s="144" t="s">
        <v>313</v>
      </c>
      <c r="AT311" s="144" t="s">
        <v>360</v>
      </c>
      <c r="AU311" s="144" t="s">
        <v>84</v>
      </c>
      <c r="AY311" s="16" t="s">
        <v>138</v>
      </c>
      <c r="BE311" s="145">
        <f t="shared" si="24"/>
        <v>1770</v>
      </c>
      <c r="BF311" s="145">
        <f t="shared" si="25"/>
        <v>0</v>
      </c>
      <c r="BG311" s="145">
        <f t="shared" si="26"/>
        <v>0</v>
      </c>
      <c r="BH311" s="145">
        <f t="shared" si="27"/>
        <v>0</v>
      </c>
      <c r="BI311" s="145">
        <f t="shared" si="28"/>
        <v>0</v>
      </c>
      <c r="BJ311" s="16" t="s">
        <v>82</v>
      </c>
      <c r="BK311" s="145">
        <f t="shared" si="29"/>
        <v>1770</v>
      </c>
      <c r="BL311" s="16" t="s">
        <v>228</v>
      </c>
      <c r="BM311" s="144" t="s">
        <v>993</v>
      </c>
    </row>
    <row r="312" spans="2:65" s="1" customFormat="1" ht="14.45" customHeight="1">
      <c r="B312" s="31"/>
      <c r="C312" s="132" t="s">
        <v>610</v>
      </c>
      <c r="D312" s="132" t="s">
        <v>141</v>
      </c>
      <c r="E312" s="133" t="s">
        <v>994</v>
      </c>
      <c r="F312" s="134" t="s">
        <v>995</v>
      </c>
      <c r="G312" s="135" t="s">
        <v>144</v>
      </c>
      <c r="H312" s="136">
        <v>13</v>
      </c>
      <c r="I312" s="137">
        <v>253</v>
      </c>
      <c r="J312" s="138">
        <f t="shared" si="20"/>
        <v>3289</v>
      </c>
      <c r="K312" s="139"/>
      <c r="L312" s="31"/>
      <c r="M312" s="140" t="s">
        <v>1</v>
      </c>
      <c r="N312" s="141" t="s">
        <v>39</v>
      </c>
      <c r="P312" s="142">
        <f t="shared" si="21"/>
        <v>0</v>
      </c>
      <c r="Q312" s="142">
        <v>0</v>
      </c>
      <c r="R312" s="142">
        <f t="shared" si="22"/>
        <v>0</v>
      </c>
      <c r="S312" s="142">
        <v>0</v>
      </c>
      <c r="T312" s="143">
        <f t="shared" si="23"/>
        <v>0</v>
      </c>
      <c r="AR312" s="144" t="s">
        <v>228</v>
      </c>
      <c r="AT312" s="144" t="s">
        <v>141</v>
      </c>
      <c r="AU312" s="144" t="s">
        <v>84</v>
      </c>
      <c r="AY312" s="16" t="s">
        <v>138</v>
      </c>
      <c r="BE312" s="145">
        <f t="shared" si="24"/>
        <v>3289</v>
      </c>
      <c r="BF312" s="145">
        <f t="shared" si="25"/>
        <v>0</v>
      </c>
      <c r="BG312" s="145">
        <f t="shared" si="26"/>
        <v>0</v>
      </c>
      <c r="BH312" s="145">
        <f t="shared" si="27"/>
        <v>0</v>
      </c>
      <c r="BI312" s="145">
        <f t="shared" si="28"/>
        <v>0</v>
      </c>
      <c r="BJ312" s="16" t="s">
        <v>82</v>
      </c>
      <c r="BK312" s="145">
        <f t="shared" si="29"/>
        <v>3289</v>
      </c>
      <c r="BL312" s="16" t="s">
        <v>228</v>
      </c>
      <c r="BM312" s="144" t="s">
        <v>996</v>
      </c>
    </row>
    <row r="313" spans="2:65" s="12" customFormat="1" ht="11.25">
      <c r="B313" s="146"/>
      <c r="D313" s="147" t="s">
        <v>154</v>
      </c>
      <c r="E313" s="148" t="s">
        <v>1</v>
      </c>
      <c r="F313" s="149" t="s">
        <v>997</v>
      </c>
      <c r="H313" s="150">
        <v>13</v>
      </c>
      <c r="I313" s="151"/>
      <c r="L313" s="146"/>
      <c r="M313" s="152"/>
      <c r="T313" s="153"/>
      <c r="AT313" s="148" t="s">
        <v>154</v>
      </c>
      <c r="AU313" s="148" t="s">
        <v>84</v>
      </c>
      <c r="AV313" s="12" t="s">
        <v>84</v>
      </c>
      <c r="AW313" s="12" t="s">
        <v>30</v>
      </c>
      <c r="AX313" s="12" t="s">
        <v>82</v>
      </c>
      <c r="AY313" s="148" t="s">
        <v>138</v>
      </c>
    </row>
    <row r="314" spans="2:65" s="1" customFormat="1" ht="14.45" customHeight="1">
      <c r="B314" s="31"/>
      <c r="C314" s="132" t="s">
        <v>614</v>
      </c>
      <c r="D314" s="132" t="s">
        <v>141</v>
      </c>
      <c r="E314" s="133" t="s">
        <v>998</v>
      </c>
      <c r="F314" s="134" t="s">
        <v>999</v>
      </c>
      <c r="G314" s="135" t="s">
        <v>144</v>
      </c>
      <c r="H314" s="136">
        <v>3</v>
      </c>
      <c r="I314" s="137">
        <v>248</v>
      </c>
      <c r="J314" s="138">
        <f>ROUND(I314*H314,2)</f>
        <v>744</v>
      </c>
      <c r="K314" s="139"/>
      <c r="L314" s="31"/>
      <c r="M314" s="140" t="s">
        <v>1</v>
      </c>
      <c r="N314" s="141" t="s">
        <v>39</v>
      </c>
      <c r="P314" s="142">
        <f>O314*H314</f>
        <v>0</v>
      </c>
      <c r="Q314" s="142">
        <v>2.49E-3</v>
      </c>
      <c r="R314" s="142">
        <f>Q314*H314</f>
        <v>7.4700000000000001E-3</v>
      </c>
      <c r="S314" s="142">
        <v>0</v>
      </c>
      <c r="T314" s="143">
        <f>S314*H314</f>
        <v>0</v>
      </c>
      <c r="AR314" s="144" t="s">
        <v>228</v>
      </c>
      <c r="AT314" s="144" t="s">
        <v>141</v>
      </c>
      <c r="AU314" s="144" t="s">
        <v>84</v>
      </c>
      <c r="AY314" s="16" t="s">
        <v>138</v>
      </c>
      <c r="BE314" s="145">
        <f>IF(N314="základní",J314,0)</f>
        <v>744</v>
      </c>
      <c r="BF314" s="145">
        <f>IF(N314="snížená",J314,0)</f>
        <v>0</v>
      </c>
      <c r="BG314" s="145">
        <f>IF(N314="zákl. přenesená",J314,0)</f>
        <v>0</v>
      </c>
      <c r="BH314" s="145">
        <f>IF(N314="sníž. přenesená",J314,0)</f>
        <v>0</v>
      </c>
      <c r="BI314" s="145">
        <f>IF(N314="nulová",J314,0)</f>
        <v>0</v>
      </c>
      <c r="BJ314" s="16" t="s">
        <v>82</v>
      </c>
      <c r="BK314" s="145">
        <f>ROUND(I314*H314,2)</f>
        <v>744</v>
      </c>
      <c r="BL314" s="16" t="s">
        <v>228</v>
      </c>
      <c r="BM314" s="144" t="s">
        <v>1000</v>
      </c>
    </row>
    <row r="315" spans="2:65" s="1" customFormat="1" ht="14.45" customHeight="1">
      <c r="B315" s="31"/>
      <c r="C315" s="132" t="s">
        <v>618</v>
      </c>
      <c r="D315" s="132" t="s">
        <v>141</v>
      </c>
      <c r="E315" s="133" t="s">
        <v>1001</v>
      </c>
      <c r="F315" s="134" t="s">
        <v>999</v>
      </c>
      <c r="G315" s="135" t="s">
        <v>1002</v>
      </c>
      <c r="H315" s="136">
        <v>5</v>
      </c>
      <c r="I315" s="137">
        <v>463</v>
      </c>
      <c r="J315" s="138">
        <f>ROUND(I315*H315,2)</f>
        <v>2315</v>
      </c>
      <c r="K315" s="139"/>
      <c r="L315" s="31"/>
      <c r="M315" s="140" t="s">
        <v>1</v>
      </c>
      <c r="N315" s="141" t="s">
        <v>39</v>
      </c>
      <c r="P315" s="142">
        <f>O315*H315</f>
        <v>0</v>
      </c>
      <c r="Q315" s="142">
        <v>9.7999999999999997E-3</v>
      </c>
      <c r="R315" s="142">
        <f>Q315*H315</f>
        <v>4.9000000000000002E-2</v>
      </c>
      <c r="S315" s="142">
        <v>0</v>
      </c>
      <c r="T315" s="143">
        <f>S315*H315</f>
        <v>0</v>
      </c>
      <c r="AR315" s="144" t="s">
        <v>228</v>
      </c>
      <c r="AT315" s="144" t="s">
        <v>141</v>
      </c>
      <c r="AU315" s="144" t="s">
        <v>84</v>
      </c>
      <c r="AY315" s="16" t="s">
        <v>138</v>
      </c>
      <c r="BE315" s="145">
        <f>IF(N315="základní",J315,0)</f>
        <v>2315</v>
      </c>
      <c r="BF315" s="145">
        <f>IF(N315="snížená",J315,0)</f>
        <v>0</v>
      </c>
      <c r="BG315" s="145">
        <f>IF(N315="zákl. přenesená",J315,0)</f>
        <v>0</v>
      </c>
      <c r="BH315" s="145">
        <f>IF(N315="sníž. přenesená",J315,0)</f>
        <v>0</v>
      </c>
      <c r="BI315" s="145">
        <f>IF(N315="nulová",J315,0)</f>
        <v>0</v>
      </c>
      <c r="BJ315" s="16" t="s">
        <v>82</v>
      </c>
      <c r="BK315" s="145">
        <f>ROUND(I315*H315,2)</f>
        <v>2315</v>
      </c>
      <c r="BL315" s="16" t="s">
        <v>228</v>
      </c>
      <c r="BM315" s="144" t="s">
        <v>1003</v>
      </c>
    </row>
    <row r="316" spans="2:65" s="12" customFormat="1" ht="11.25">
      <c r="B316" s="146"/>
      <c r="D316" s="147" t="s">
        <v>154</v>
      </c>
      <c r="E316" s="148" t="s">
        <v>1</v>
      </c>
      <c r="F316" s="149" t="s">
        <v>1004</v>
      </c>
      <c r="H316" s="150">
        <v>5</v>
      </c>
      <c r="I316" s="151"/>
      <c r="L316" s="146"/>
      <c r="M316" s="152"/>
      <c r="T316" s="153"/>
      <c r="AT316" s="148" t="s">
        <v>154</v>
      </c>
      <c r="AU316" s="148" t="s">
        <v>84</v>
      </c>
      <c r="AV316" s="12" t="s">
        <v>84</v>
      </c>
      <c r="AW316" s="12" t="s">
        <v>30</v>
      </c>
      <c r="AX316" s="12" t="s">
        <v>82</v>
      </c>
      <c r="AY316" s="148" t="s">
        <v>138</v>
      </c>
    </row>
    <row r="317" spans="2:65" s="1" customFormat="1" ht="14.45" customHeight="1">
      <c r="B317" s="31"/>
      <c r="C317" s="132" t="s">
        <v>623</v>
      </c>
      <c r="D317" s="132" t="s">
        <v>141</v>
      </c>
      <c r="E317" s="133" t="s">
        <v>1005</v>
      </c>
      <c r="F317" s="134" t="s">
        <v>1006</v>
      </c>
      <c r="G317" s="135" t="s">
        <v>144</v>
      </c>
      <c r="H317" s="136">
        <v>1</v>
      </c>
      <c r="I317" s="137">
        <v>79</v>
      </c>
      <c r="J317" s="138">
        <f t="shared" ref="J317:J325" si="30">ROUND(I317*H317,2)</f>
        <v>79</v>
      </c>
      <c r="K317" s="139"/>
      <c r="L317" s="31"/>
      <c r="M317" s="140" t="s">
        <v>1</v>
      </c>
      <c r="N317" s="141" t="s">
        <v>39</v>
      </c>
      <c r="P317" s="142">
        <f t="shared" ref="P317:P325" si="31">O317*H317</f>
        <v>0</v>
      </c>
      <c r="Q317" s="142">
        <v>2.0000000000000002E-5</v>
      </c>
      <c r="R317" s="142">
        <f t="shared" ref="R317:R325" si="32">Q317*H317</f>
        <v>2.0000000000000002E-5</v>
      </c>
      <c r="S317" s="142">
        <v>0</v>
      </c>
      <c r="T317" s="143">
        <f t="shared" ref="T317:T325" si="33">S317*H317</f>
        <v>0</v>
      </c>
      <c r="AR317" s="144" t="s">
        <v>228</v>
      </c>
      <c r="AT317" s="144" t="s">
        <v>141</v>
      </c>
      <c r="AU317" s="144" t="s">
        <v>84</v>
      </c>
      <c r="AY317" s="16" t="s">
        <v>138</v>
      </c>
      <c r="BE317" s="145">
        <f t="shared" ref="BE317:BE325" si="34">IF(N317="základní",J317,0)</f>
        <v>79</v>
      </c>
      <c r="BF317" s="145">
        <f t="shared" ref="BF317:BF325" si="35">IF(N317="snížená",J317,0)</f>
        <v>0</v>
      </c>
      <c r="BG317" s="145">
        <f t="shared" ref="BG317:BG325" si="36">IF(N317="zákl. přenesená",J317,0)</f>
        <v>0</v>
      </c>
      <c r="BH317" s="145">
        <f t="shared" ref="BH317:BH325" si="37">IF(N317="sníž. přenesená",J317,0)</f>
        <v>0</v>
      </c>
      <c r="BI317" s="145">
        <f t="shared" ref="BI317:BI325" si="38">IF(N317="nulová",J317,0)</f>
        <v>0</v>
      </c>
      <c r="BJ317" s="16" t="s">
        <v>82</v>
      </c>
      <c r="BK317" s="145">
        <f t="shared" ref="BK317:BK325" si="39">ROUND(I317*H317,2)</f>
        <v>79</v>
      </c>
      <c r="BL317" s="16" t="s">
        <v>228</v>
      </c>
      <c r="BM317" s="144" t="s">
        <v>1007</v>
      </c>
    </row>
    <row r="318" spans="2:65" s="1" customFormat="1" ht="14.45" customHeight="1">
      <c r="B318" s="31"/>
      <c r="C318" s="167" t="s">
        <v>636</v>
      </c>
      <c r="D318" s="167" t="s">
        <v>360</v>
      </c>
      <c r="E318" s="168" t="s">
        <v>1008</v>
      </c>
      <c r="F318" s="169" t="s">
        <v>1009</v>
      </c>
      <c r="G318" s="170" t="s">
        <v>784</v>
      </c>
      <c r="H318" s="171">
        <v>1</v>
      </c>
      <c r="I318" s="172">
        <v>180</v>
      </c>
      <c r="J318" s="173">
        <f t="shared" si="30"/>
        <v>180</v>
      </c>
      <c r="K318" s="174"/>
      <c r="L318" s="175"/>
      <c r="M318" s="176" t="s">
        <v>1</v>
      </c>
      <c r="N318" s="177" t="s">
        <v>39</v>
      </c>
      <c r="P318" s="142">
        <f t="shared" si="31"/>
        <v>0</v>
      </c>
      <c r="Q318" s="142">
        <v>2.9999999999999997E-4</v>
      </c>
      <c r="R318" s="142">
        <f t="shared" si="32"/>
        <v>2.9999999999999997E-4</v>
      </c>
      <c r="S318" s="142">
        <v>0</v>
      </c>
      <c r="T318" s="143">
        <f t="shared" si="33"/>
        <v>0</v>
      </c>
      <c r="AR318" s="144" t="s">
        <v>313</v>
      </c>
      <c r="AT318" s="144" t="s">
        <v>360</v>
      </c>
      <c r="AU318" s="144" t="s">
        <v>84</v>
      </c>
      <c r="AY318" s="16" t="s">
        <v>138</v>
      </c>
      <c r="BE318" s="145">
        <f t="shared" si="34"/>
        <v>180</v>
      </c>
      <c r="BF318" s="145">
        <f t="shared" si="35"/>
        <v>0</v>
      </c>
      <c r="BG318" s="145">
        <f t="shared" si="36"/>
        <v>0</v>
      </c>
      <c r="BH318" s="145">
        <f t="shared" si="37"/>
        <v>0</v>
      </c>
      <c r="BI318" s="145">
        <f t="shared" si="38"/>
        <v>0</v>
      </c>
      <c r="BJ318" s="16" t="s">
        <v>82</v>
      </c>
      <c r="BK318" s="145">
        <f t="shared" si="39"/>
        <v>180</v>
      </c>
      <c r="BL318" s="16" t="s">
        <v>228</v>
      </c>
      <c r="BM318" s="144" t="s">
        <v>1010</v>
      </c>
    </row>
    <row r="319" spans="2:65" s="1" customFormat="1" ht="14.45" customHeight="1">
      <c r="B319" s="31"/>
      <c r="C319" s="132" t="s">
        <v>642</v>
      </c>
      <c r="D319" s="132" t="s">
        <v>141</v>
      </c>
      <c r="E319" s="133" t="s">
        <v>1011</v>
      </c>
      <c r="F319" s="134" t="s">
        <v>1012</v>
      </c>
      <c r="G319" s="135" t="s">
        <v>144</v>
      </c>
      <c r="H319" s="136">
        <v>1</v>
      </c>
      <c r="I319" s="137">
        <v>100</v>
      </c>
      <c r="J319" s="138">
        <f t="shared" si="30"/>
        <v>100</v>
      </c>
      <c r="K319" s="139"/>
      <c r="L319" s="31"/>
      <c r="M319" s="140" t="s">
        <v>1</v>
      </c>
      <c r="N319" s="141" t="s">
        <v>39</v>
      </c>
      <c r="P319" s="142">
        <f t="shared" si="31"/>
        <v>0</v>
      </c>
      <c r="Q319" s="142">
        <v>2.0000000000000002E-5</v>
      </c>
      <c r="R319" s="142">
        <f t="shared" si="32"/>
        <v>2.0000000000000002E-5</v>
      </c>
      <c r="S319" s="142">
        <v>0</v>
      </c>
      <c r="T319" s="143">
        <f t="shared" si="33"/>
        <v>0</v>
      </c>
      <c r="AR319" s="144" t="s">
        <v>228</v>
      </c>
      <c r="AT319" s="144" t="s">
        <v>141</v>
      </c>
      <c r="AU319" s="144" t="s">
        <v>84</v>
      </c>
      <c r="AY319" s="16" t="s">
        <v>138</v>
      </c>
      <c r="BE319" s="145">
        <f t="shared" si="34"/>
        <v>100</v>
      </c>
      <c r="BF319" s="145">
        <f t="shared" si="35"/>
        <v>0</v>
      </c>
      <c r="BG319" s="145">
        <f t="shared" si="36"/>
        <v>0</v>
      </c>
      <c r="BH319" s="145">
        <f t="shared" si="37"/>
        <v>0</v>
      </c>
      <c r="BI319" s="145">
        <f t="shared" si="38"/>
        <v>0</v>
      </c>
      <c r="BJ319" s="16" t="s">
        <v>82</v>
      </c>
      <c r="BK319" s="145">
        <f t="shared" si="39"/>
        <v>100</v>
      </c>
      <c r="BL319" s="16" t="s">
        <v>228</v>
      </c>
      <c r="BM319" s="144" t="s">
        <v>1013</v>
      </c>
    </row>
    <row r="320" spans="2:65" s="1" customFormat="1" ht="14.45" customHeight="1">
      <c r="B320" s="31"/>
      <c r="C320" s="167" t="s">
        <v>647</v>
      </c>
      <c r="D320" s="167" t="s">
        <v>360</v>
      </c>
      <c r="E320" s="168" t="s">
        <v>1014</v>
      </c>
      <c r="F320" s="169" t="s">
        <v>1015</v>
      </c>
      <c r="G320" s="170" t="s">
        <v>784</v>
      </c>
      <c r="H320" s="171">
        <v>1</v>
      </c>
      <c r="I320" s="172">
        <v>263</v>
      </c>
      <c r="J320" s="173">
        <f t="shared" si="30"/>
        <v>263</v>
      </c>
      <c r="K320" s="174"/>
      <c r="L320" s="175"/>
      <c r="M320" s="176" t="s">
        <v>1</v>
      </c>
      <c r="N320" s="177" t="s">
        <v>39</v>
      </c>
      <c r="P320" s="142">
        <f t="shared" si="31"/>
        <v>0</v>
      </c>
      <c r="Q320" s="142">
        <v>1E-3</v>
      </c>
      <c r="R320" s="142">
        <f t="shared" si="32"/>
        <v>1E-3</v>
      </c>
      <c r="S320" s="142">
        <v>0</v>
      </c>
      <c r="T320" s="143">
        <f t="shared" si="33"/>
        <v>0</v>
      </c>
      <c r="AR320" s="144" t="s">
        <v>313</v>
      </c>
      <c r="AT320" s="144" t="s">
        <v>360</v>
      </c>
      <c r="AU320" s="144" t="s">
        <v>84</v>
      </c>
      <c r="AY320" s="16" t="s">
        <v>138</v>
      </c>
      <c r="BE320" s="145">
        <f t="shared" si="34"/>
        <v>263</v>
      </c>
      <c r="BF320" s="145">
        <f t="shared" si="35"/>
        <v>0</v>
      </c>
      <c r="BG320" s="145">
        <f t="shared" si="36"/>
        <v>0</v>
      </c>
      <c r="BH320" s="145">
        <f t="shared" si="37"/>
        <v>0</v>
      </c>
      <c r="BI320" s="145">
        <f t="shared" si="38"/>
        <v>0</v>
      </c>
      <c r="BJ320" s="16" t="s">
        <v>82</v>
      </c>
      <c r="BK320" s="145">
        <f t="shared" si="39"/>
        <v>263</v>
      </c>
      <c r="BL320" s="16" t="s">
        <v>228</v>
      </c>
      <c r="BM320" s="144" t="s">
        <v>1016</v>
      </c>
    </row>
    <row r="321" spans="2:65" s="1" customFormat="1" ht="14.45" customHeight="1">
      <c r="B321" s="31"/>
      <c r="C321" s="132" t="s">
        <v>653</v>
      </c>
      <c r="D321" s="132" t="s">
        <v>141</v>
      </c>
      <c r="E321" s="133" t="s">
        <v>1017</v>
      </c>
      <c r="F321" s="134" t="s">
        <v>1018</v>
      </c>
      <c r="G321" s="135" t="s">
        <v>144</v>
      </c>
      <c r="H321" s="136">
        <v>1</v>
      </c>
      <c r="I321" s="137">
        <v>116</v>
      </c>
      <c r="J321" s="138">
        <f t="shared" si="30"/>
        <v>116</v>
      </c>
      <c r="K321" s="139"/>
      <c r="L321" s="31"/>
      <c r="M321" s="140" t="s">
        <v>1</v>
      </c>
      <c r="N321" s="141" t="s">
        <v>39</v>
      </c>
      <c r="P321" s="142">
        <f t="shared" si="31"/>
        <v>0</v>
      </c>
      <c r="Q321" s="142">
        <v>2.0000000000000002E-5</v>
      </c>
      <c r="R321" s="142">
        <f t="shared" si="32"/>
        <v>2.0000000000000002E-5</v>
      </c>
      <c r="S321" s="142">
        <v>0</v>
      </c>
      <c r="T321" s="143">
        <f t="shared" si="33"/>
        <v>0</v>
      </c>
      <c r="AR321" s="144" t="s">
        <v>228</v>
      </c>
      <c r="AT321" s="144" t="s">
        <v>141</v>
      </c>
      <c r="AU321" s="144" t="s">
        <v>84</v>
      </c>
      <c r="AY321" s="16" t="s">
        <v>138</v>
      </c>
      <c r="BE321" s="145">
        <f t="shared" si="34"/>
        <v>116</v>
      </c>
      <c r="BF321" s="145">
        <f t="shared" si="35"/>
        <v>0</v>
      </c>
      <c r="BG321" s="145">
        <f t="shared" si="36"/>
        <v>0</v>
      </c>
      <c r="BH321" s="145">
        <f t="shared" si="37"/>
        <v>0</v>
      </c>
      <c r="BI321" s="145">
        <f t="shared" si="38"/>
        <v>0</v>
      </c>
      <c r="BJ321" s="16" t="s">
        <v>82</v>
      </c>
      <c r="BK321" s="145">
        <f t="shared" si="39"/>
        <v>116</v>
      </c>
      <c r="BL321" s="16" t="s">
        <v>228</v>
      </c>
      <c r="BM321" s="144" t="s">
        <v>1019</v>
      </c>
    </row>
    <row r="322" spans="2:65" s="1" customFormat="1" ht="14.45" customHeight="1">
      <c r="B322" s="31"/>
      <c r="C322" s="167" t="s">
        <v>658</v>
      </c>
      <c r="D322" s="167" t="s">
        <v>360</v>
      </c>
      <c r="E322" s="168" t="s">
        <v>1020</v>
      </c>
      <c r="F322" s="169" t="s">
        <v>1021</v>
      </c>
      <c r="G322" s="170" t="s">
        <v>784</v>
      </c>
      <c r="H322" s="171">
        <v>1</v>
      </c>
      <c r="I322" s="172">
        <v>406</v>
      </c>
      <c r="J322" s="173">
        <f t="shared" si="30"/>
        <v>406</v>
      </c>
      <c r="K322" s="174"/>
      <c r="L322" s="175"/>
      <c r="M322" s="176" t="s">
        <v>1</v>
      </c>
      <c r="N322" s="177" t="s">
        <v>39</v>
      </c>
      <c r="P322" s="142">
        <f t="shared" si="31"/>
        <v>0</v>
      </c>
      <c r="Q322" s="142">
        <v>5.0000000000000001E-4</v>
      </c>
      <c r="R322" s="142">
        <f t="shared" si="32"/>
        <v>5.0000000000000001E-4</v>
      </c>
      <c r="S322" s="142">
        <v>0</v>
      </c>
      <c r="T322" s="143">
        <f t="shared" si="33"/>
        <v>0</v>
      </c>
      <c r="AR322" s="144" t="s">
        <v>313</v>
      </c>
      <c r="AT322" s="144" t="s">
        <v>360</v>
      </c>
      <c r="AU322" s="144" t="s">
        <v>84</v>
      </c>
      <c r="AY322" s="16" t="s">
        <v>138</v>
      </c>
      <c r="BE322" s="145">
        <f t="shared" si="34"/>
        <v>406</v>
      </c>
      <c r="BF322" s="145">
        <f t="shared" si="35"/>
        <v>0</v>
      </c>
      <c r="BG322" s="145">
        <f t="shared" si="36"/>
        <v>0</v>
      </c>
      <c r="BH322" s="145">
        <f t="shared" si="37"/>
        <v>0</v>
      </c>
      <c r="BI322" s="145">
        <f t="shared" si="38"/>
        <v>0</v>
      </c>
      <c r="BJ322" s="16" t="s">
        <v>82</v>
      </c>
      <c r="BK322" s="145">
        <f t="shared" si="39"/>
        <v>406</v>
      </c>
      <c r="BL322" s="16" t="s">
        <v>228</v>
      </c>
      <c r="BM322" s="144" t="s">
        <v>1022</v>
      </c>
    </row>
    <row r="323" spans="2:65" s="1" customFormat="1" ht="14.45" customHeight="1">
      <c r="B323" s="31"/>
      <c r="C323" s="132" t="s">
        <v>662</v>
      </c>
      <c r="D323" s="132" t="s">
        <v>141</v>
      </c>
      <c r="E323" s="133" t="s">
        <v>1023</v>
      </c>
      <c r="F323" s="134" t="s">
        <v>1024</v>
      </c>
      <c r="G323" s="135" t="s">
        <v>144</v>
      </c>
      <c r="H323" s="136">
        <v>1</v>
      </c>
      <c r="I323" s="137">
        <v>148</v>
      </c>
      <c r="J323" s="138">
        <f t="shared" si="30"/>
        <v>148</v>
      </c>
      <c r="K323" s="139"/>
      <c r="L323" s="31"/>
      <c r="M323" s="140" t="s">
        <v>1</v>
      </c>
      <c r="N323" s="141" t="s">
        <v>39</v>
      </c>
      <c r="P323" s="142">
        <f t="shared" si="31"/>
        <v>0</v>
      </c>
      <c r="Q323" s="142">
        <v>2.0000000000000002E-5</v>
      </c>
      <c r="R323" s="142">
        <f t="shared" si="32"/>
        <v>2.0000000000000002E-5</v>
      </c>
      <c r="S323" s="142">
        <v>0</v>
      </c>
      <c r="T323" s="143">
        <f t="shared" si="33"/>
        <v>0</v>
      </c>
      <c r="AR323" s="144" t="s">
        <v>228</v>
      </c>
      <c r="AT323" s="144" t="s">
        <v>141</v>
      </c>
      <c r="AU323" s="144" t="s">
        <v>84</v>
      </c>
      <c r="AY323" s="16" t="s">
        <v>138</v>
      </c>
      <c r="BE323" s="145">
        <f t="shared" si="34"/>
        <v>148</v>
      </c>
      <c r="BF323" s="145">
        <f t="shared" si="35"/>
        <v>0</v>
      </c>
      <c r="BG323" s="145">
        <f t="shared" si="36"/>
        <v>0</v>
      </c>
      <c r="BH323" s="145">
        <f t="shared" si="37"/>
        <v>0</v>
      </c>
      <c r="BI323" s="145">
        <f t="shared" si="38"/>
        <v>0</v>
      </c>
      <c r="BJ323" s="16" t="s">
        <v>82</v>
      </c>
      <c r="BK323" s="145">
        <f t="shared" si="39"/>
        <v>148</v>
      </c>
      <c r="BL323" s="16" t="s">
        <v>228</v>
      </c>
      <c r="BM323" s="144" t="s">
        <v>1025</v>
      </c>
    </row>
    <row r="324" spans="2:65" s="1" customFormat="1" ht="14.45" customHeight="1">
      <c r="B324" s="31"/>
      <c r="C324" s="167" t="s">
        <v>1026</v>
      </c>
      <c r="D324" s="167" t="s">
        <v>360</v>
      </c>
      <c r="E324" s="168" t="s">
        <v>1027</v>
      </c>
      <c r="F324" s="169" t="s">
        <v>1028</v>
      </c>
      <c r="G324" s="170" t="s">
        <v>784</v>
      </c>
      <c r="H324" s="171">
        <v>1</v>
      </c>
      <c r="I324" s="172">
        <v>570</v>
      </c>
      <c r="J324" s="173">
        <f t="shared" si="30"/>
        <v>570</v>
      </c>
      <c r="K324" s="174"/>
      <c r="L324" s="175"/>
      <c r="M324" s="176" t="s">
        <v>1</v>
      </c>
      <c r="N324" s="177" t="s">
        <v>39</v>
      </c>
      <c r="P324" s="142">
        <f t="shared" si="31"/>
        <v>0</v>
      </c>
      <c r="Q324" s="142">
        <v>5.9999999999999995E-4</v>
      </c>
      <c r="R324" s="142">
        <f t="shared" si="32"/>
        <v>5.9999999999999995E-4</v>
      </c>
      <c r="S324" s="142">
        <v>0</v>
      </c>
      <c r="T324" s="143">
        <f t="shared" si="33"/>
        <v>0</v>
      </c>
      <c r="AR324" s="144" t="s">
        <v>313</v>
      </c>
      <c r="AT324" s="144" t="s">
        <v>360</v>
      </c>
      <c r="AU324" s="144" t="s">
        <v>84</v>
      </c>
      <c r="AY324" s="16" t="s">
        <v>138</v>
      </c>
      <c r="BE324" s="145">
        <f t="shared" si="34"/>
        <v>570</v>
      </c>
      <c r="BF324" s="145">
        <f t="shared" si="35"/>
        <v>0</v>
      </c>
      <c r="BG324" s="145">
        <f t="shared" si="36"/>
        <v>0</v>
      </c>
      <c r="BH324" s="145">
        <f t="shared" si="37"/>
        <v>0</v>
      </c>
      <c r="BI324" s="145">
        <f t="shared" si="38"/>
        <v>0</v>
      </c>
      <c r="BJ324" s="16" t="s">
        <v>82</v>
      </c>
      <c r="BK324" s="145">
        <f t="shared" si="39"/>
        <v>570</v>
      </c>
      <c r="BL324" s="16" t="s">
        <v>228</v>
      </c>
      <c r="BM324" s="144" t="s">
        <v>1029</v>
      </c>
    </row>
    <row r="325" spans="2:65" s="1" customFormat="1" ht="14.45" customHeight="1">
      <c r="B325" s="31"/>
      <c r="C325" s="132" t="s">
        <v>1030</v>
      </c>
      <c r="D325" s="132" t="s">
        <v>141</v>
      </c>
      <c r="E325" s="133" t="s">
        <v>1031</v>
      </c>
      <c r="F325" s="134" t="s">
        <v>1032</v>
      </c>
      <c r="G325" s="135" t="s">
        <v>171</v>
      </c>
      <c r="H325" s="136">
        <v>115.5</v>
      </c>
      <c r="I325" s="137">
        <v>42</v>
      </c>
      <c r="J325" s="138">
        <f t="shared" si="30"/>
        <v>4851</v>
      </c>
      <c r="K325" s="139"/>
      <c r="L325" s="31"/>
      <c r="M325" s="140" t="s">
        <v>1</v>
      </c>
      <c r="N325" s="141" t="s">
        <v>39</v>
      </c>
      <c r="P325" s="142">
        <f t="shared" si="31"/>
        <v>0</v>
      </c>
      <c r="Q325" s="142">
        <v>2.0789999999999999E-2</v>
      </c>
      <c r="R325" s="142">
        <f t="shared" si="32"/>
        <v>2.4012449999999999</v>
      </c>
      <c r="S325" s="142">
        <v>0</v>
      </c>
      <c r="T325" s="143">
        <f t="shared" si="33"/>
        <v>0</v>
      </c>
      <c r="AR325" s="144" t="s">
        <v>228</v>
      </c>
      <c r="AT325" s="144" t="s">
        <v>141</v>
      </c>
      <c r="AU325" s="144" t="s">
        <v>84</v>
      </c>
      <c r="AY325" s="16" t="s">
        <v>138</v>
      </c>
      <c r="BE325" s="145">
        <f t="shared" si="34"/>
        <v>4851</v>
      </c>
      <c r="BF325" s="145">
        <f t="shared" si="35"/>
        <v>0</v>
      </c>
      <c r="BG325" s="145">
        <f t="shared" si="36"/>
        <v>0</v>
      </c>
      <c r="BH325" s="145">
        <f t="shared" si="37"/>
        <v>0</v>
      </c>
      <c r="BI325" s="145">
        <f t="shared" si="38"/>
        <v>0</v>
      </c>
      <c r="BJ325" s="16" t="s">
        <v>82</v>
      </c>
      <c r="BK325" s="145">
        <f t="shared" si="39"/>
        <v>4851</v>
      </c>
      <c r="BL325" s="16" t="s">
        <v>228</v>
      </c>
      <c r="BM325" s="144" t="s">
        <v>1033</v>
      </c>
    </row>
    <row r="326" spans="2:65" s="12" customFormat="1" ht="11.25">
      <c r="B326" s="146"/>
      <c r="D326" s="147" t="s">
        <v>154</v>
      </c>
      <c r="E326" s="148" t="s">
        <v>1</v>
      </c>
      <c r="F326" s="149" t="s">
        <v>1034</v>
      </c>
      <c r="H326" s="150">
        <v>115.5</v>
      </c>
      <c r="I326" s="151"/>
      <c r="L326" s="146"/>
      <c r="M326" s="152"/>
      <c r="T326" s="153"/>
      <c r="AT326" s="148" t="s">
        <v>154</v>
      </c>
      <c r="AU326" s="148" t="s">
        <v>84</v>
      </c>
      <c r="AV326" s="12" t="s">
        <v>84</v>
      </c>
      <c r="AW326" s="12" t="s">
        <v>30</v>
      </c>
      <c r="AX326" s="12" t="s">
        <v>82</v>
      </c>
      <c r="AY326" s="148" t="s">
        <v>138</v>
      </c>
    </row>
    <row r="327" spans="2:65" s="1" customFormat="1" ht="14.45" customHeight="1">
      <c r="B327" s="31"/>
      <c r="C327" s="132" t="s">
        <v>1035</v>
      </c>
      <c r="D327" s="132" t="s">
        <v>141</v>
      </c>
      <c r="E327" s="133" t="s">
        <v>1036</v>
      </c>
      <c r="F327" s="134" t="s">
        <v>1037</v>
      </c>
      <c r="G327" s="135" t="s">
        <v>171</v>
      </c>
      <c r="H327" s="136">
        <v>115.5</v>
      </c>
      <c r="I327" s="137">
        <v>41</v>
      </c>
      <c r="J327" s="138">
        <f>ROUND(I327*H327,2)</f>
        <v>4735.5</v>
      </c>
      <c r="K327" s="139"/>
      <c r="L327" s="31"/>
      <c r="M327" s="140" t="s">
        <v>1</v>
      </c>
      <c r="N327" s="141" t="s">
        <v>39</v>
      </c>
      <c r="P327" s="142">
        <f>O327*H327</f>
        <v>0</v>
      </c>
      <c r="Q327" s="142">
        <v>1.16E-3</v>
      </c>
      <c r="R327" s="142">
        <f>Q327*H327</f>
        <v>0.13397999999999999</v>
      </c>
      <c r="S327" s="142">
        <v>0</v>
      </c>
      <c r="T327" s="143">
        <f>S327*H327</f>
        <v>0</v>
      </c>
      <c r="AR327" s="144" t="s">
        <v>228</v>
      </c>
      <c r="AT327" s="144" t="s">
        <v>141</v>
      </c>
      <c r="AU327" s="144" t="s">
        <v>84</v>
      </c>
      <c r="AY327" s="16" t="s">
        <v>138</v>
      </c>
      <c r="BE327" s="145">
        <f>IF(N327="základní",J327,0)</f>
        <v>4735.5</v>
      </c>
      <c r="BF327" s="145">
        <f>IF(N327="snížená",J327,0)</f>
        <v>0</v>
      </c>
      <c r="BG327" s="145">
        <f>IF(N327="zákl. přenesená",J327,0)</f>
        <v>0</v>
      </c>
      <c r="BH327" s="145">
        <f>IF(N327="sníž. přenesená",J327,0)</f>
        <v>0</v>
      </c>
      <c r="BI327" s="145">
        <f>IF(N327="nulová",J327,0)</f>
        <v>0</v>
      </c>
      <c r="BJ327" s="16" t="s">
        <v>82</v>
      </c>
      <c r="BK327" s="145">
        <f>ROUND(I327*H327,2)</f>
        <v>4735.5</v>
      </c>
      <c r="BL327" s="16" t="s">
        <v>228</v>
      </c>
      <c r="BM327" s="144" t="s">
        <v>1038</v>
      </c>
    </row>
    <row r="328" spans="2:65" s="1" customFormat="1" ht="14.45" customHeight="1">
      <c r="B328" s="31"/>
      <c r="C328" s="132" t="s">
        <v>1039</v>
      </c>
      <c r="D328" s="132" t="s">
        <v>141</v>
      </c>
      <c r="E328" s="133" t="s">
        <v>1040</v>
      </c>
      <c r="F328" s="134" t="s">
        <v>1041</v>
      </c>
      <c r="G328" s="135" t="s">
        <v>330</v>
      </c>
      <c r="H328" s="136">
        <v>0.17399999999999999</v>
      </c>
      <c r="I328" s="137">
        <v>526</v>
      </c>
      <c r="J328" s="138">
        <f>ROUND(I328*H328,2)</f>
        <v>91.52</v>
      </c>
      <c r="K328" s="139"/>
      <c r="L328" s="31"/>
      <c r="M328" s="140" t="s">
        <v>1</v>
      </c>
      <c r="N328" s="141" t="s">
        <v>39</v>
      </c>
      <c r="P328" s="142">
        <f>O328*H328</f>
        <v>0</v>
      </c>
      <c r="Q328" s="142">
        <v>0</v>
      </c>
      <c r="R328" s="142">
        <f>Q328*H328</f>
        <v>0</v>
      </c>
      <c r="S328" s="142">
        <v>0</v>
      </c>
      <c r="T328" s="143">
        <f>S328*H328</f>
        <v>0</v>
      </c>
      <c r="AR328" s="144" t="s">
        <v>228</v>
      </c>
      <c r="AT328" s="144" t="s">
        <v>141</v>
      </c>
      <c r="AU328" s="144" t="s">
        <v>84</v>
      </c>
      <c r="AY328" s="16" t="s">
        <v>138</v>
      </c>
      <c r="BE328" s="145">
        <f>IF(N328="základní",J328,0)</f>
        <v>91.52</v>
      </c>
      <c r="BF328" s="145">
        <f>IF(N328="snížená",J328,0)</f>
        <v>0</v>
      </c>
      <c r="BG328" s="145">
        <f>IF(N328="zákl. přenesená",J328,0)</f>
        <v>0</v>
      </c>
      <c r="BH328" s="145">
        <f>IF(N328="sníž. přenesená",J328,0)</f>
        <v>0</v>
      </c>
      <c r="BI328" s="145">
        <f>IF(N328="nulová",J328,0)</f>
        <v>0</v>
      </c>
      <c r="BJ328" s="16" t="s">
        <v>82</v>
      </c>
      <c r="BK328" s="145">
        <f>ROUND(I328*H328,2)</f>
        <v>91.52</v>
      </c>
      <c r="BL328" s="16" t="s">
        <v>228</v>
      </c>
      <c r="BM328" s="144" t="s">
        <v>1042</v>
      </c>
    </row>
    <row r="329" spans="2:65" s="1" customFormat="1" ht="14.45" customHeight="1">
      <c r="B329" s="31"/>
      <c r="C329" s="132" t="s">
        <v>1043</v>
      </c>
      <c r="D329" s="132" t="s">
        <v>141</v>
      </c>
      <c r="E329" s="133" t="s">
        <v>1044</v>
      </c>
      <c r="F329" s="134" t="s">
        <v>1045</v>
      </c>
      <c r="G329" s="135" t="s">
        <v>171</v>
      </c>
      <c r="H329" s="136">
        <v>14</v>
      </c>
      <c r="I329" s="137">
        <v>394</v>
      </c>
      <c r="J329" s="138">
        <f>ROUND(I329*H329,2)</f>
        <v>5516</v>
      </c>
      <c r="K329" s="139"/>
      <c r="L329" s="31"/>
      <c r="M329" s="140" t="s">
        <v>1</v>
      </c>
      <c r="N329" s="141" t="s">
        <v>39</v>
      </c>
      <c r="P329" s="142">
        <f>O329*H329</f>
        <v>0</v>
      </c>
      <c r="Q329" s="142">
        <v>3.7799999999999999E-3</v>
      </c>
      <c r="R329" s="142">
        <f>Q329*H329</f>
        <v>5.2920000000000002E-2</v>
      </c>
      <c r="S329" s="142">
        <v>0</v>
      </c>
      <c r="T329" s="143">
        <f>S329*H329</f>
        <v>0</v>
      </c>
      <c r="AR329" s="144" t="s">
        <v>228</v>
      </c>
      <c r="AT329" s="144" t="s">
        <v>141</v>
      </c>
      <c r="AU329" s="144" t="s">
        <v>84</v>
      </c>
      <c r="AY329" s="16" t="s">
        <v>138</v>
      </c>
      <c r="BE329" s="145">
        <f>IF(N329="základní",J329,0)</f>
        <v>5516</v>
      </c>
      <c r="BF329" s="145">
        <f>IF(N329="snížená",J329,0)</f>
        <v>0</v>
      </c>
      <c r="BG329" s="145">
        <f>IF(N329="zákl. přenesená",J329,0)</f>
        <v>0</v>
      </c>
      <c r="BH329" s="145">
        <f>IF(N329="sníž. přenesená",J329,0)</f>
        <v>0</v>
      </c>
      <c r="BI329" s="145">
        <f>IF(N329="nulová",J329,0)</f>
        <v>0</v>
      </c>
      <c r="BJ329" s="16" t="s">
        <v>82</v>
      </c>
      <c r="BK329" s="145">
        <f>ROUND(I329*H329,2)</f>
        <v>5516</v>
      </c>
      <c r="BL329" s="16" t="s">
        <v>228</v>
      </c>
      <c r="BM329" s="144" t="s">
        <v>1046</v>
      </c>
    </row>
    <row r="330" spans="2:65" s="1" customFormat="1" ht="14.45" customHeight="1">
      <c r="B330" s="31"/>
      <c r="C330" s="132" t="s">
        <v>1047</v>
      </c>
      <c r="D330" s="132" t="s">
        <v>141</v>
      </c>
      <c r="E330" s="133" t="s">
        <v>1048</v>
      </c>
      <c r="F330" s="134" t="s">
        <v>1049</v>
      </c>
      <c r="G330" s="135" t="s">
        <v>171</v>
      </c>
      <c r="H330" s="136">
        <v>26</v>
      </c>
      <c r="I330" s="137">
        <v>443</v>
      </c>
      <c r="J330" s="138">
        <f>ROUND(I330*H330,2)</f>
        <v>11518</v>
      </c>
      <c r="K330" s="139"/>
      <c r="L330" s="31"/>
      <c r="M330" s="140" t="s">
        <v>1</v>
      </c>
      <c r="N330" s="141" t="s">
        <v>39</v>
      </c>
      <c r="P330" s="142">
        <f>O330*H330</f>
        <v>0</v>
      </c>
      <c r="Q330" s="142">
        <v>7.0200000000000002E-3</v>
      </c>
      <c r="R330" s="142">
        <f>Q330*H330</f>
        <v>0.18252000000000002</v>
      </c>
      <c r="S330" s="142">
        <v>0</v>
      </c>
      <c r="T330" s="143">
        <f>S330*H330</f>
        <v>0</v>
      </c>
      <c r="AR330" s="144" t="s">
        <v>228</v>
      </c>
      <c r="AT330" s="144" t="s">
        <v>141</v>
      </c>
      <c r="AU330" s="144" t="s">
        <v>84</v>
      </c>
      <c r="AY330" s="16" t="s">
        <v>138</v>
      </c>
      <c r="BE330" s="145">
        <f>IF(N330="základní",J330,0)</f>
        <v>11518</v>
      </c>
      <c r="BF330" s="145">
        <f>IF(N330="snížená",J330,0)</f>
        <v>0</v>
      </c>
      <c r="BG330" s="145">
        <f>IF(N330="zákl. přenesená",J330,0)</f>
        <v>0</v>
      </c>
      <c r="BH330" s="145">
        <f>IF(N330="sníž. přenesená",J330,0)</f>
        <v>0</v>
      </c>
      <c r="BI330" s="145">
        <f>IF(N330="nulová",J330,0)</f>
        <v>0</v>
      </c>
      <c r="BJ330" s="16" t="s">
        <v>82</v>
      </c>
      <c r="BK330" s="145">
        <f>ROUND(I330*H330,2)</f>
        <v>11518</v>
      </c>
      <c r="BL330" s="16" t="s">
        <v>228</v>
      </c>
      <c r="BM330" s="144" t="s">
        <v>1050</v>
      </c>
    </row>
    <row r="331" spans="2:65" s="14" customFormat="1" ht="11.25">
      <c r="B331" s="161"/>
      <c r="D331" s="147" t="s">
        <v>154</v>
      </c>
      <c r="E331" s="162" t="s">
        <v>1</v>
      </c>
      <c r="F331" s="163" t="s">
        <v>1051</v>
      </c>
      <c r="H331" s="162" t="s">
        <v>1</v>
      </c>
      <c r="I331" s="164"/>
      <c r="L331" s="161"/>
      <c r="M331" s="165"/>
      <c r="T331" s="166"/>
      <c r="AT331" s="162" t="s">
        <v>154</v>
      </c>
      <c r="AU331" s="162" t="s">
        <v>84</v>
      </c>
      <c r="AV331" s="14" t="s">
        <v>82</v>
      </c>
      <c r="AW331" s="14" t="s">
        <v>30</v>
      </c>
      <c r="AX331" s="14" t="s">
        <v>74</v>
      </c>
      <c r="AY331" s="162" t="s">
        <v>138</v>
      </c>
    </row>
    <row r="332" spans="2:65" s="12" customFormat="1" ht="11.25">
      <c r="B332" s="146"/>
      <c r="D332" s="147" t="s">
        <v>154</v>
      </c>
      <c r="E332" s="148" t="s">
        <v>1</v>
      </c>
      <c r="F332" s="149" t="s">
        <v>1052</v>
      </c>
      <c r="H332" s="150">
        <v>9</v>
      </c>
      <c r="I332" s="151"/>
      <c r="L332" s="146"/>
      <c r="M332" s="152"/>
      <c r="T332" s="153"/>
      <c r="AT332" s="148" t="s">
        <v>154</v>
      </c>
      <c r="AU332" s="148" t="s">
        <v>84</v>
      </c>
      <c r="AV332" s="12" t="s">
        <v>84</v>
      </c>
      <c r="AW332" s="12" t="s">
        <v>30</v>
      </c>
      <c r="AX332" s="12" t="s">
        <v>74</v>
      </c>
      <c r="AY332" s="148" t="s">
        <v>138</v>
      </c>
    </row>
    <row r="333" spans="2:65" s="14" customFormat="1" ht="11.25">
      <c r="B333" s="161"/>
      <c r="D333" s="147" t="s">
        <v>154</v>
      </c>
      <c r="E333" s="162" t="s">
        <v>1</v>
      </c>
      <c r="F333" s="163" t="s">
        <v>1053</v>
      </c>
      <c r="H333" s="162" t="s">
        <v>1</v>
      </c>
      <c r="I333" s="164"/>
      <c r="L333" s="161"/>
      <c r="M333" s="165"/>
      <c r="T333" s="166"/>
      <c r="AT333" s="162" t="s">
        <v>154</v>
      </c>
      <c r="AU333" s="162" t="s">
        <v>84</v>
      </c>
      <c r="AV333" s="14" t="s">
        <v>82</v>
      </c>
      <c r="AW333" s="14" t="s">
        <v>30</v>
      </c>
      <c r="AX333" s="14" t="s">
        <v>74</v>
      </c>
      <c r="AY333" s="162" t="s">
        <v>138</v>
      </c>
    </row>
    <row r="334" spans="2:65" s="12" customFormat="1" ht="11.25">
      <c r="B334" s="146"/>
      <c r="D334" s="147" t="s">
        <v>154</v>
      </c>
      <c r="E334" s="148" t="s">
        <v>1</v>
      </c>
      <c r="F334" s="149" t="s">
        <v>1054</v>
      </c>
      <c r="H334" s="150">
        <v>5.5</v>
      </c>
      <c r="I334" s="151"/>
      <c r="L334" s="146"/>
      <c r="M334" s="152"/>
      <c r="T334" s="153"/>
      <c r="AT334" s="148" t="s">
        <v>154</v>
      </c>
      <c r="AU334" s="148" t="s">
        <v>84</v>
      </c>
      <c r="AV334" s="12" t="s">
        <v>84</v>
      </c>
      <c r="AW334" s="12" t="s">
        <v>30</v>
      </c>
      <c r="AX334" s="12" t="s">
        <v>74</v>
      </c>
      <c r="AY334" s="148" t="s">
        <v>138</v>
      </c>
    </row>
    <row r="335" spans="2:65" s="14" customFormat="1" ht="11.25">
      <c r="B335" s="161"/>
      <c r="D335" s="147" t="s">
        <v>154</v>
      </c>
      <c r="E335" s="162" t="s">
        <v>1</v>
      </c>
      <c r="F335" s="163" t="s">
        <v>1055</v>
      </c>
      <c r="H335" s="162" t="s">
        <v>1</v>
      </c>
      <c r="I335" s="164"/>
      <c r="L335" s="161"/>
      <c r="M335" s="165"/>
      <c r="T335" s="166"/>
      <c r="AT335" s="162" t="s">
        <v>154</v>
      </c>
      <c r="AU335" s="162" t="s">
        <v>84</v>
      </c>
      <c r="AV335" s="14" t="s">
        <v>82</v>
      </c>
      <c r="AW335" s="14" t="s">
        <v>30</v>
      </c>
      <c r="AX335" s="14" t="s">
        <v>74</v>
      </c>
      <c r="AY335" s="162" t="s">
        <v>138</v>
      </c>
    </row>
    <row r="336" spans="2:65" s="12" customFormat="1" ht="11.25">
      <c r="B336" s="146"/>
      <c r="D336" s="147" t="s">
        <v>154</v>
      </c>
      <c r="E336" s="148" t="s">
        <v>1</v>
      </c>
      <c r="F336" s="149" t="s">
        <v>1056</v>
      </c>
      <c r="H336" s="150">
        <v>11.5</v>
      </c>
      <c r="I336" s="151"/>
      <c r="L336" s="146"/>
      <c r="M336" s="152"/>
      <c r="T336" s="153"/>
      <c r="AT336" s="148" t="s">
        <v>154</v>
      </c>
      <c r="AU336" s="148" t="s">
        <v>84</v>
      </c>
      <c r="AV336" s="12" t="s">
        <v>84</v>
      </c>
      <c r="AW336" s="12" t="s">
        <v>30</v>
      </c>
      <c r="AX336" s="12" t="s">
        <v>74</v>
      </c>
      <c r="AY336" s="148" t="s">
        <v>138</v>
      </c>
    </row>
    <row r="337" spans="2:65" s="13" customFormat="1" ht="11.25">
      <c r="B337" s="154"/>
      <c r="D337" s="147" t="s">
        <v>154</v>
      </c>
      <c r="E337" s="155" t="s">
        <v>1</v>
      </c>
      <c r="F337" s="156" t="s">
        <v>162</v>
      </c>
      <c r="H337" s="157">
        <v>26</v>
      </c>
      <c r="I337" s="158"/>
      <c r="L337" s="154"/>
      <c r="M337" s="159"/>
      <c r="T337" s="160"/>
      <c r="AT337" s="155" t="s">
        <v>154</v>
      </c>
      <c r="AU337" s="155" t="s">
        <v>84</v>
      </c>
      <c r="AV337" s="13" t="s">
        <v>145</v>
      </c>
      <c r="AW337" s="13" t="s">
        <v>30</v>
      </c>
      <c r="AX337" s="13" t="s">
        <v>82</v>
      </c>
      <c r="AY337" s="155" t="s">
        <v>138</v>
      </c>
    </row>
    <row r="338" spans="2:65" s="1" customFormat="1" ht="14.45" customHeight="1">
      <c r="B338" s="31"/>
      <c r="C338" s="132" t="s">
        <v>1057</v>
      </c>
      <c r="D338" s="132" t="s">
        <v>141</v>
      </c>
      <c r="E338" s="133" t="s">
        <v>1058</v>
      </c>
      <c r="F338" s="134" t="s">
        <v>1059</v>
      </c>
      <c r="G338" s="135" t="s">
        <v>171</v>
      </c>
      <c r="H338" s="136">
        <v>24.5</v>
      </c>
      <c r="I338" s="137">
        <v>430</v>
      </c>
      <c r="J338" s="138">
        <f>ROUND(I338*H338,2)</f>
        <v>10535</v>
      </c>
      <c r="K338" s="139"/>
      <c r="L338" s="31"/>
      <c r="M338" s="140" t="s">
        <v>1</v>
      </c>
      <c r="N338" s="141" t="s">
        <v>39</v>
      </c>
      <c r="P338" s="142">
        <f>O338*H338</f>
        <v>0</v>
      </c>
      <c r="Q338" s="142">
        <v>9.7999999999999997E-3</v>
      </c>
      <c r="R338" s="142">
        <f>Q338*H338</f>
        <v>0.24009999999999998</v>
      </c>
      <c r="S338" s="142">
        <v>0</v>
      </c>
      <c r="T338" s="143">
        <f>S338*H338</f>
        <v>0</v>
      </c>
      <c r="AR338" s="144" t="s">
        <v>228</v>
      </c>
      <c r="AT338" s="144" t="s">
        <v>141</v>
      </c>
      <c r="AU338" s="144" t="s">
        <v>84</v>
      </c>
      <c r="AY338" s="16" t="s">
        <v>138</v>
      </c>
      <c r="BE338" s="145">
        <f>IF(N338="základní",J338,0)</f>
        <v>10535</v>
      </c>
      <c r="BF338" s="145">
        <f>IF(N338="snížená",J338,0)</f>
        <v>0</v>
      </c>
      <c r="BG338" s="145">
        <f>IF(N338="zákl. přenesená",J338,0)</f>
        <v>0</v>
      </c>
      <c r="BH338" s="145">
        <f>IF(N338="sníž. přenesená",J338,0)</f>
        <v>0</v>
      </c>
      <c r="BI338" s="145">
        <f>IF(N338="nulová",J338,0)</f>
        <v>0</v>
      </c>
      <c r="BJ338" s="16" t="s">
        <v>82</v>
      </c>
      <c r="BK338" s="145">
        <f>ROUND(I338*H338,2)</f>
        <v>10535</v>
      </c>
      <c r="BL338" s="16" t="s">
        <v>228</v>
      </c>
      <c r="BM338" s="144" t="s">
        <v>1060</v>
      </c>
    </row>
    <row r="339" spans="2:65" s="14" customFormat="1" ht="11.25">
      <c r="B339" s="161"/>
      <c r="D339" s="147" t="s">
        <v>154</v>
      </c>
      <c r="E339" s="162" t="s">
        <v>1</v>
      </c>
      <c r="F339" s="163" t="s">
        <v>1061</v>
      </c>
      <c r="H339" s="162" t="s">
        <v>1</v>
      </c>
      <c r="I339" s="164"/>
      <c r="L339" s="161"/>
      <c r="M339" s="165"/>
      <c r="T339" s="166"/>
      <c r="AT339" s="162" t="s">
        <v>154</v>
      </c>
      <c r="AU339" s="162" t="s">
        <v>84</v>
      </c>
      <c r="AV339" s="14" t="s">
        <v>82</v>
      </c>
      <c r="AW339" s="14" t="s">
        <v>30</v>
      </c>
      <c r="AX339" s="14" t="s">
        <v>74</v>
      </c>
      <c r="AY339" s="162" t="s">
        <v>138</v>
      </c>
    </row>
    <row r="340" spans="2:65" s="12" customFormat="1" ht="11.25">
      <c r="B340" s="146"/>
      <c r="D340" s="147" t="s">
        <v>154</v>
      </c>
      <c r="E340" s="148" t="s">
        <v>1</v>
      </c>
      <c r="F340" s="149" t="s">
        <v>1062</v>
      </c>
      <c r="H340" s="150">
        <v>24.5</v>
      </c>
      <c r="I340" s="151"/>
      <c r="L340" s="146"/>
      <c r="M340" s="152"/>
      <c r="T340" s="153"/>
      <c r="AT340" s="148" t="s">
        <v>154</v>
      </c>
      <c r="AU340" s="148" t="s">
        <v>84</v>
      </c>
      <c r="AV340" s="12" t="s">
        <v>84</v>
      </c>
      <c r="AW340" s="12" t="s">
        <v>30</v>
      </c>
      <c r="AX340" s="12" t="s">
        <v>74</v>
      </c>
      <c r="AY340" s="148" t="s">
        <v>138</v>
      </c>
    </row>
    <row r="341" spans="2:65" s="13" customFormat="1" ht="11.25">
      <c r="B341" s="154"/>
      <c r="D341" s="147" t="s">
        <v>154</v>
      </c>
      <c r="E341" s="155" t="s">
        <v>1</v>
      </c>
      <c r="F341" s="156" t="s">
        <v>162</v>
      </c>
      <c r="H341" s="157">
        <v>24.5</v>
      </c>
      <c r="I341" s="158"/>
      <c r="L341" s="154"/>
      <c r="M341" s="159"/>
      <c r="T341" s="160"/>
      <c r="AT341" s="155" t="s">
        <v>154</v>
      </c>
      <c r="AU341" s="155" t="s">
        <v>84</v>
      </c>
      <c r="AV341" s="13" t="s">
        <v>145</v>
      </c>
      <c r="AW341" s="13" t="s">
        <v>30</v>
      </c>
      <c r="AX341" s="13" t="s">
        <v>82</v>
      </c>
      <c r="AY341" s="155" t="s">
        <v>138</v>
      </c>
    </row>
    <row r="342" spans="2:65" s="1" customFormat="1" ht="14.45" customHeight="1">
      <c r="B342" s="31"/>
      <c r="C342" s="132" t="s">
        <v>1063</v>
      </c>
      <c r="D342" s="132" t="s">
        <v>141</v>
      </c>
      <c r="E342" s="133" t="s">
        <v>1064</v>
      </c>
      <c r="F342" s="134" t="s">
        <v>1065</v>
      </c>
      <c r="G342" s="135" t="s">
        <v>171</v>
      </c>
      <c r="H342" s="136">
        <v>8</v>
      </c>
      <c r="I342" s="137">
        <v>523</v>
      </c>
      <c r="J342" s="138">
        <f>ROUND(I342*H342,2)</f>
        <v>4184</v>
      </c>
      <c r="K342" s="139"/>
      <c r="L342" s="31"/>
      <c r="M342" s="140" t="s">
        <v>1</v>
      </c>
      <c r="N342" s="141" t="s">
        <v>39</v>
      </c>
      <c r="P342" s="142">
        <f>O342*H342</f>
        <v>0</v>
      </c>
      <c r="Q342" s="142">
        <v>3.2000000000000002E-3</v>
      </c>
      <c r="R342" s="142">
        <f>Q342*H342</f>
        <v>2.5600000000000001E-2</v>
      </c>
      <c r="S342" s="142">
        <v>0</v>
      </c>
      <c r="T342" s="143">
        <f>S342*H342</f>
        <v>0</v>
      </c>
      <c r="AR342" s="144" t="s">
        <v>228</v>
      </c>
      <c r="AT342" s="144" t="s">
        <v>141</v>
      </c>
      <c r="AU342" s="144" t="s">
        <v>84</v>
      </c>
      <c r="AY342" s="16" t="s">
        <v>138</v>
      </c>
      <c r="BE342" s="145">
        <f>IF(N342="základní",J342,0)</f>
        <v>4184</v>
      </c>
      <c r="BF342" s="145">
        <f>IF(N342="snížená",J342,0)</f>
        <v>0</v>
      </c>
      <c r="BG342" s="145">
        <f>IF(N342="zákl. přenesená",J342,0)</f>
        <v>0</v>
      </c>
      <c r="BH342" s="145">
        <f>IF(N342="sníž. přenesená",J342,0)</f>
        <v>0</v>
      </c>
      <c r="BI342" s="145">
        <f>IF(N342="nulová",J342,0)</f>
        <v>0</v>
      </c>
      <c r="BJ342" s="16" t="s">
        <v>82</v>
      </c>
      <c r="BK342" s="145">
        <f>ROUND(I342*H342,2)</f>
        <v>4184</v>
      </c>
      <c r="BL342" s="16" t="s">
        <v>228</v>
      </c>
      <c r="BM342" s="144" t="s">
        <v>1066</v>
      </c>
    </row>
    <row r="343" spans="2:65" s="14" customFormat="1" ht="11.25">
      <c r="B343" s="161"/>
      <c r="D343" s="147" t="s">
        <v>154</v>
      </c>
      <c r="E343" s="162" t="s">
        <v>1</v>
      </c>
      <c r="F343" s="163" t="s">
        <v>1053</v>
      </c>
      <c r="H343" s="162" t="s">
        <v>1</v>
      </c>
      <c r="I343" s="164"/>
      <c r="L343" s="161"/>
      <c r="M343" s="165"/>
      <c r="T343" s="166"/>
      <c r="AT343" s="162" t="s">
        <v>154</v>
      </c>
      <c r="AU343" s="162" t="s">
        <v>84</v>
      </c>
      <c r="AV343" s="14" t="s">
        <v>82</v>
      </c>
      <c r="AW343" s="14" t="s">
        <v>30</v>
      </c>
      <c r="AX343" s="14" t="s">
        <v>74</v>
      </c>
      <c r="AY343" s="162" t="s">
        <v>138</v>
      </c>
    </row>
    <row r="344" spans="2:65" s="12" customFormat="1" ht="11.25">
      <c r="B344" s="146"/>
      <c r="D344" s="147" t="s">
        <v>154</v>
      </c>
      <c r="E344" s="148" t="s">
        <v>1</v>
      </c>
      <c r="F344" s="149" t="s">
        <v>1067</v>
      </c>
      <c r="H344" s="150">
        <v>8</v>
      </c>
      <c r="I344" s="151"/>
      <c r="L344" s="146"/>
      <c r="M344" s="152"/>
      <c r="T344" s="153"/>
      <c r="AT344" s="148" t="s">
        <v>154</v>
      </c>
      <c r="AU344" s="148" t="s">
        <v>84</v>
      </c>
      <c r="AV344" s="12" t="s">
        <v>84</v>
      </c>
      <c r="AW344" s="12" t="s">
        <v>30</v>
      </c>
      <c r="AX344" s="12" t="s">
        <v>74</v>
      </c>
      <c r="AY344" s="148" t="s">
        <v>138</v>
      </c>
    </row>
    <row r="345" spans="2:65" s="13" customFormat="1" ht="11.25">
      <c r="B345" s="154"/>
      <c r="D345" s="147" t="s">
        <v>154</v>
      </c>
      <c r="E345" s="155" t="s">
        <v>1</v>
      </c>
      <c r="F345" s="156" t="s">
        <v>162</v>
      </c>
      <c r="H345" s="157">
        <v>8</v>
      </c>
      <c r="I345" s="158"/>
      <c r="L345" s="154"/>
      <c r="M345" s="159"/>
      <c r="T345" s="160"/>
      <c r="AT345" s="155" t="s">
        <v>154</v>
      </c>
      <c r="AU345" s="155" t="s">
        <v>84</v>
      </c>
      <c r="AV345" s="13" t="s">
        <v>145</v>
      </c>
      <c r="AW345" s="13" t="s">
        <v>30</v>
      </c>
      <c r="AX345" s="13" t="s">
        <v>82</v>
      </c>
      <c r="AY345" s="155" t="s">
        <v>138</v>
      </c>
    </row>
    <row r="346" spans="2:65" s="1" customFormat="1" ht="14.45" customHeight="1">
      <c r="B346" s="31"/>
      <c r="C346" s="132" t="s">
        <v>1068</v>
      </c>
      <c r="D346" s="132" t="s">
        <v>141</v>
      </c>
      <c r="E346" s="133" t="s">
        <v>1069</v>
      </c>
      <c r="F346" s="134" t="s">
        <v>1070</v>
      </c>
      <c r="G346" s="135" t="s">
        <v>171</v>
      </c>
      <c r="H346" s="136">
        <v>3</v>
      </c>
      <c r="I346" s="137">
        <v>504</v>
      </c>
      <c r="J346" s="138">
        <f>ROUND(I346*H346,2)</f>
        <v>1512</v>
      </c>
      <c r="K346" s="139"/>
      <c r="L346" s="31"/>
      <c r="M346" s="140" t="s">
        <v>1</v>
      </c>
      <c r="N346" s="141" t="s">
        <v>39</v>
      </c>
      <c r="P346" s="142">
        <f>O346*H346</f>
        <v>0</v>
      </c>
      <c r="Q346" s="142">
        <v>2.0100000000000001E-3</v>
      </c>
      <c r="R346" s="142">
        <f>Q346*H346</f>
        <v>6.0300000000000006E-3</v>
      </c>
      <c r="S346" s="142">
        <v>0</v>
      </c>
      <c r="T346" s="143">
        <f>S346*H346</f>
        <v>0</v>
      </c>
      <c r="AR346" s="144" t="s">
        <v>228</v>
      </c>
      <c r="AT346" s="144" t="s">
        <v>141</v>
      </c>
      <c r="AU346" s="144" t="s">
        <v>84</v>
      </c>
      <c r="AY346" s="16" t="s">
        <v>138</v>
      </c>
      <c r="BE346" s="145">
        <f>IF(N346="základní",J346,0)</f>
        <v>1512</v>
      </c>
      <c r="BF346" s="145">
        <f>IF(N346="snížená",J346,0)</f>
        <v>0</v>
      </c>
      <c r="BG346" s="145">
        <f>IF(N346="zákl. přenesená",J346,0)</f>
        <v>0</v>
      </c>
      <c r="BH346" s="145">
        <f>IF(N346="sníž. přenesená",J346,0)</f>
        <v>0</v>
      </c>
      <c r="BI346" s="145">
        <f>IF(N346="nulová",J346,0)</f>
        <v>0</v>
      </c>
      <c r="BJ346" s="16" t="s">
        <v>82</v>
      </c>
      <c r="BK346" s="145">
        <f>ROUND(I346*H346,2)</f>
        <v>1512</v>
      </c>
      <c r="BL346" s="16" t="s">
        <v>228</v>
      </c>
      <c r="BM346" s="144" t="s">
        <v>1071</v>
      </c>
    </row>
    <row r="347" spans="2:65" s="14" customFormat="1" ht="11.25">
      <c r="B347" s="161"/>
      <c r="D347" s="147" t="s">
        <v>154</v>
      </c>
      <c r="E347" s="162" t="s">
        <v>1</v>
      </c>
      <c r="F347" s="163" t="s">
        <v>1061</v>
      </c>
      <c r="H347" s="162" t="s">
        <v>1</v>
      </c>
      <c r="I347" s="164"/>
      <c r="L347" s="161"/>
      <c r="M347" s="165"/>
      <c r="T347" s="166"/>
      <c r="AT347" s="162" t="s">
        <v>154</v>
      </c>
      <c r="AU347" s="162" t="s">
        <v>84</v>
      </c>
      <c r="AV347" s="14" t="s">
        <v>82</v>
      </c>
      <c r="AW347" s="14" t="s">
        <v>30</v>
      </c>
      <c r="AX347" s="14" t="s">
        <v>74</v>
      </c>
      <c r="AY347" s="162" t="s">
        <v>138</v>
      </c>
    </row>
    <row r="348" spans="2:65" s="12" customFormat="1" ht="11.25">
      <c r="B348" s="146"/>
      <c r="D348" s="147" t="s">
        <v>154</v>
      </c>
      <c r="E348" s="148" t="s">
        <v>1</v>
      </c>
      <c r="F348" s="149" t="s">
        <v>1072</v>
      </c>
      <c r="H348" s="150">
        <v>3</v>
      </c>
      <c r="I348" s="151"/>
      <c r="L348" s="146"/>
      <c r="M348" s="152"/>
      <c r="T348" s="153"/>
      <c r="AT348" s="148" t="s">
        <v>154</v>
      </c>
      <c r="AU348" s="148" t="s">
        <v>84</v>
      </c>
      <c r="AV348" s="12" t="s">
        <v>84</v>
      </c>
      <c r="AW348" s="12" t="s">
        <v>30</v>
      </c>
      <c r="AX348" s="12" t="s">
        <v>74</v>
      </c>
      <c r="AY348" s="148" t="s">
        <v>138</v>
      </c>
    </row>
    <row r="349" spans="2:65" s="13" customFormat="1" ht="11.25">
      <c r="B349" s="154"/>
      <c r="D349" s="147" t="s">
        <v>154</v>
      </c>
      <c r="E349" s="155" t="s">
        <v>1</v>
      </c>
      <c r="F349" s="156" t="s">
        <v>162</v>
      </c>
      <c r="H349" s="157">
        <v>3</v>
      </c>
      <c r="I349" s="158"/>
      <c r="L349" s="154"/>
      <c r="M349" s="159"/>
      <c r="T349" s="160"/>
      <c r="AT349" s="155" t="s">
        <v>154</v>
      </c>
      <c r="AU349" s="155" t="s">
        <v>84</v>
      </c>
      <c r="AV349" s="13" t="s">
        <v>145</v>
      </c>
      <c r="AW349" s="13" t="s">
        <v>30</v>
      </c>
      <c r="AX349" s="13" t="s">
        <v>82</v>
      </c>
      <c r="AY349" s="155" t="s">
        <v>138</v>
      </c>
    </row>
    <row r="350" spans="2:65" s="1" customFormat="1" ht="14.45" customHeight="1">
      <c r="B350" s="31"/>
      <c r="C350" s="132" t="s">
        <v>1073</v>
      </c>
      <c r="D350" s="132" t="s">
        <v>141</v>
      </c>
      <c r="E350" s="133" t="s">
        <v>1074</v>
      </c>
      <c r="F350" s="134" t="s">
        <v>1075</v>
      </c>
      <c r="G350" s="135" t="s">
        <v>171</v>
      </c>
      <c r="H350" s="136">
        <v>21.5</v>
      </c>
      <c r="I350" s="137">
        <v>619</v>
      </c>
      <c r="J350" s="138">
        <f>ROUND(I350*H350,2)</f>
        <v>13308.5</v>
      </c>
      <c r="K350" s="139"/>
      <c r="L350" s="31"/>
      <c r="M350" s="140" t="s">
        <v>1</v>
      </c>
      <c r="N350" s="141" t="s">
        <v>39</v>
      </c>
      <c r="P350" s="142">
        <f>O350*H350</f>
        <v>0</v>
      </c>
      <c r="Q350" s="142">
        <v>1.4409999999999999E-2</v>
      </c>
      <c r="R350" s="142">
        <f>Q350*H350</f>
        <v>0.30981500000000001</v>
      </c>
      <c r="S350" s="142">
        <v>0</v>
      </c>
      <c r="T350" s="143">
        <f>S350*H350</f>
        <v>0</v>
      </c>
      <c r="AR350" s="144" t="s">
        <v>228</v>
      </c>
      <c r="AT350" s="144" t="s">
        <v>141</v>
      </c>
      <c r="AU350" s="144" t="s">
        <v>84</v>
      </c>
      <c r="AY350" s="16" t="s">
        <v>138</v>
      </c>
      <c r="BE350" s="145">
        <f>IF(N350="základní",J350,0)</f>
        <v>13308.5</v>
      </c>
      <c r="BF350" s="145">
        <f>IF(N350="snížená",J350,0)</f>
        <v>0</v>
      </c>
      <c r="BG350" s="145">
        <f>IF(N350="zákl. přenesená",J350,0)</f>
        <v>0</v>
      </c>
      <c r="BH350" s="145">
        <f>IF(N350="sníž. přenesená",J350,0)</f>
        <v>0</v>
      </c>
      <c r="BI350" s="145">
        <f>IF(N350="nulová",J350,0)</f>
        <v>0</v>
      </c>
      <c r="BJ350" s="16" t="s">
        <v>82</v>
      </c>
      <c r="BK350" s="145">
        <f>ROUND(I350*H350,2)</f>
        <v>13308.5</v>
      </c>
      <c r="BL350" s="16" t="s">
        <v>228</v>
      </c>
      <c r="BM350" s="144" t="s">
        <v>1076</v>
      </c>
    </row>
    <row r="351" spans="2:65" s="1" customFormat="1" ht="14.45" customHeight="1">
      <c r="B351" s="31"/>
      <c r="C351" s="132" t="s">
        <v>1077</v>
      </c>
      <c r="D351" s="132" t="s">
        <v>141</v>
      </c>
      <c r="E351" s="133" t="s">
        <v>1078</v>
      </c>
      <c r="F351" s="134" t="s">
        <v>1079</v>
      </c>
      <c r="G351" s="135" t="s">
        <v>171</v>
      </c>
      <c r="H351" s="136">
        <v>5</v>
      </c>
      <c r="I351" s="137">
        <v>660</v>
      </c>
      <c r="J351" s="138">
        <f>ROUND(I351*H351,2)</f>
        <v>3300</v>
      </c>
      <c r="K351" s="139"/>
      <c r="L351" s="31"/>
      <c r="M351" s="140" t="s">
        <v>1</v>
      </c>
      <c r="N351" s="141" t="s">
        <v>39</v>
      </c>
      <c r="P351" s="142">
        <f>O351*H351</f>
        <v>0</v>
      </c>
      <c r="Q351" s="142">
        <v>4.8500000000000001E-3</v>
      </c>
      <c r="R351" s="142">
        <f>Q351*H351</f>
        <v>2.4250000000000001E-2</v>
      </c>
      <c r="S351" s="142">
        <v>0</v>
      </c>
      <c r="T351" s="143">
        <f>S351*H351</f>
        <v>0</v>
      </c>
      <c r="AR351" s="144" t="s">
        <v>228</v>
      </c>
      <c r="AT351" s="144" t="s">
        <v>141</v>
      </c>
      <c r="AU351" s="144" t="s">
        <v>84</v>
      </c>
      <c r="AY351" s="16" t="s">
        <v>138</v>
      </c>
      <c r="BE351" s="145">
        <f>IF(N351="základní",J351,0)</f>
        <v>3300</v>
      </c>
      <c r="BF351" s="145">
        <f>IF(N351="snížená",J351,0)</f>
        <v>0</v>
      </c>
      <c r="BG351" s="145">
        <f>IF(N351="zákl. přenesená",J351,0)</f>
        <v>0</v>
      </c>
      <c r="BH351" s="145">
        <f>IF(N351="sníž. přenesená",J351,0)</f>
        <v>0</v>
      </c>
      <c r="BI351" s="145">
        <f>IF(N351="nulová",J351,0)</f>
        <v>0</v>
      </c>
      <c r="BJ351" s="16" t="s">
        <v>82</v>
      </c>
      <c r="BK351" s="145">
        <f>ROUND(I351*H351,2)</f>
        <v>3300</v>
      </c>
      <c r="BL351" s="16" t="s">
        <v>228</v>
      </c>
      <c r="BM351" s="144" t="s">
        <v>1080</v>
      </c>
    </row>
    <row r="352" spans="2:65" s="14" customFormat="1" ht="11.25">
      <c r="B352" s="161"/>
      <c r="D352" s="147" t="s">
        <v>154</v>
      </c>
      <c r="E352" s="162" t="s">
        <v>1</v>
      </c>
      <c r="F352" s="163" t="s">
        <v>1061</v>
      </c>
      <c r="H352" s="162" t="s">
        <v>1</v>
      </c>
      <c r="I352" s="164"/>
      <c r="L352" s="161"/>
      <c r="M352" s="165"/>
      <c r="T352" s="166"/>
      <c r="AT352" s="162" t="s">
        <v>154</v>
      </c>
      <c r="AU352" s="162" t="s">
        <v>84</v>
      </c>
      <c r="AV352" s="14" t="s">
        <v>82</v>
      </c>
      <c r="AW352" s="14" t="s">
        <v>30</v>
      </c>
      <c r="AX352" s="14" t="s">
        <v>74</v>
      </c>
      <c r="AY352" s="162" t="s">
        <v>138</v>
      </c>
    </row>
    <row r="353" spans="2:65" s="12" customFormat="1" ht="11.25">
      <c r="B353" s="146"/>
      <c r="D353" s="147" t="s">
        <v>154</v>
      </c>
      <c r="E353" s="148" t="s">
        <v>1</v>
      </c>
      <c r="F353" s="149" t="s">
        <v>1081</v>
      </c>
      <c r="H353" s="150">
        <v>5</v>
      </c>
      <c r="I353" s="151"/>
      <c r="L353" s="146"/>
      <c r="M353" s="152"/>
      <c r="T353" s="153"/>
      <c r="AT353" s="148" t="s">
        <v>154</v>
      </c>
      <c r="AU353" s="148" t="s">
        <v>84</v>
      </c>
      <c r="AV353" s="12" t="s">
        <v>84</v>
      </c>
      <c r="AW353" s="12" t="s">
        <v>30</v>
      </c>
      <c r="AX353" s="12" t="s">
        <v>74</v>
      </c>
      <c r="AY353" s="148" t="s">
        <v>138</v>
      </c>
    </row>
    <row r="354" spans="2:65" s="13" customFormat="1" ht="11.25">
      <c r="B354" s="154"/>
      <c r="D354" s="147" t="s">
        <v>154</v>
      </c>
      <c r="E354" s="155" t="s">
        <v>1</v>
      </c>
      <c r="F354" s="156" t="s">
        <v>162</v>
      </c>
      <c r="H354" s="157">
        <v>5</v>
      </c>
      <c r="I354" s="158"/>
      <c r="L354" s="154"/>
      <c r="M354" s="159"/>
      <c r="T354" s="160"/>
      <c r="AT354" s="155" t="s">
        <v>154</v>
      </c>
      <c r="AU354" s="155" t="s">
        <v>84</v>
      </c>
      <c r="AV354" s="13" t="s">
        <v>145</v>
      </c>
      <c r="AW354" s="13" t="s">
        <v>30</v>
      </c>
      <c r="AX354" s="13" t="s">
        <v>82</v>
      </c>
      <c r="AY354" s="155" t="s">
        <v>138</v>
      </c>
    </row>
    <row r="355" spans="2:65" s="1" customFormat="1" ht="14.45" customHeight="1">
      <c r="B355" s="31"/>
      <c r="C355" s="132" t="s">
        <v>1082</v>
      </c>
      <c r="D355" s="132" t="s">
        <v>141</v>
      </c>
      <c r="E355" s="133" t="s">
        <v>1083</v>
      </c>
      <c r="F355" s="134" t="s">
        <v>1084</v>
      </c>
      <c r="G355" s="135" t="s">
        <v>171</v>
      </c>
      <c r="H355" s="136">
        <v>8.5</v>
      </c>
      <c r="I355" s="137">
        <v>744</v>
      </c>
      <c r="J355" s="138">
        <f>ROUND(I355*H355,2)</f>
        <v>6324</v>
      </c>
      <c r="K355" s="139"/>
      <c r="L355" s="31"/>
      <c r="M355" s="140" t="s">
        <v>1</v>
      </c>
      <c r="N355" s="141" t="s">
        <v>39</v>
      </c>
      <c r="P355" s="142">
        <f>O355*H355</f>
        <v>0</v>
      </c>
      <c r="Q355" s="142">
        <v>8.2500000000000004E-3</v>
      </c>
      <c r="R355" s="142">
        <f>Q355*H355</f>
        <v>7.0125000000000007E-2</v>
      </c>
      <c r="S355" s="142">
        <v>0</v>
      </c>
      <c r="T355" s="143">
        <f>S355*H355</f>
        <v>0</v>
      </c>
      <c r="AR355" s="144" t="s">
        <v>228</v>
      </c>
      <c r="AT355" s="144" t="s">
        <v>141</v>
      </c>
      <c r="AU355" s="144" t="s">
        <v>84</v>
      </c>
      <c r="AY355" s="16" t="s">
        <v>138</v>
      </c>
      <c r="BE355" s="145">
        <f>IF(N355="základní",J355,0)</f>
        <v>6324</v>
      </c>
      <c r="BF355" s="145">
        <f>IF(N355="snížená",J355,0)</f>
        <v>0</v>
      </c>
      <c r="BG355" s="145">
        <f>IF(N355="zákl. přenesená",J355,0)</f>
        <v>0</v>
      </c>
      <c r="BH355" s="145">
        <f>IF(N355="sníž. přenesená",J355,0)</f>
        <v>0</v>
      </c>
      <c r="BI355" s="145">
        <f>IF(N355="nulová",J355,0)</f>
        <v>0</v>
      </c>
      <c r="BJ355" s="16" t="s">
        <v>82</v>
      </c>
      <c r="BK355" s="145">
        <f>ROUND(I355*H355,2)</f>
        <v>6324</v>
      </c>
      <c r="BL355" s="16" t="s">
        <v>228</v>
      </c>
      <c r="BM355" s="144" t="s">
        <v>1085</v>
      </c>
    </row>
    <row r="356" spans="2:65" s="14" customFormat="1" ht="11.25">
      <c r="B356" s="161"/>
      <c r="D356" s="147" t="s">
        <v>154</v>
      </c>
      <c r="E356" s="162" t="s">
        <v>1</v>
      </c>
      <c r="F356" s="163" t="s">
        <v>1053</v>
      </c>
      <c r="H356" s="162" t="s">
        <v>1</v>
      </c>
      <c r="I356" s="164"/>
      <c r="L356" s="161"/>
      <c r="M356" s="165"/>
      <c r="T356" s="166"/>
      <c r="AT356" s="162" t="s">
        <v>154</v>
      </c>
      <c r="AU356" s="162" t="s">
        <v>84</v>
      </c>
      <c r="AV356" s="14" t="s">
        <v>82</v>
      </c>
      <c r="AW356" s="14" t="s">
        <v>30</v>
      </c>
      <c r="AX356" s="14" t="s">
        <v>74</v>
      </c>
      <c r="AY356" s="162" t="s">
        <v>138</v>
      </c>
    </row>
    <row r="357" spans="2:65" s="12" customFormat="1" ht="11.25">
      <c r="B357" s="146"/>
      <c r="D357" s="147" t="s">
        <v>154</v>
      </c>
      <c r="E357" s="148" t="s">
        <v>1</v>
      </c>
      <c r="F357" s="149" t="s">
        <v>1086</v>
      </c>
      <c r="H357" s="150">
        <v>8.5</v>
      </c>
      <c r="I357" s="151"/>
      <c r="L357" s="146"/>
      <c r="M357" s="152"/>
      <c r="T357" s="153"/>
      <c r="AT357" s="148" t="s">
        <v>154</v>
      </c>
      <c r="AU357" s="148" t="s">
        <v>84</v>
      </c>
      <c r="AV357" s="12" t="s">
        <v>84</v>
      </c>
      <c r="AW357" s="12" t="s">
        <v>30</v>
      </c>
      <c r="AX357" s="12" t="s">
        <v>74</v>
      </c>
      <c r="AY357" s="148" t="s">
        <v>138</v>
      </c>
    </row>
    <row r="358" spans="2:65" s="13" customFormat="1" ht="11.25">
      <c r="B358" s="154"/>
      <c r="D358" s="147" t="s">
        <v>154</v>
      </c>
      <c r="E358" s="155" t="s">
        <v>1</v>
      </c>
      <c r="F358" s="156" t="s">
        <v>162</v>
      </c>
      <c r="H358" s="157">
        <v>8.5</v>
      </c>
      <c r="I358" s="158"/>
      <c r="L358" s="154"/>
      <c r="M358" s="159"/>
      <c r="T358" s="160"/>
      <c r="AT358" s="155" t="s">
        <v>154</v>
      </c>
      <c r="AU358" s="155" t="s">
        <v>84</v>
      </c>
      <c r="AV358" s="13" t="s">
        <v>145</v>
      </c>
      <c r="AW358" s="13" t="s">
        <v>30</v>
      </c>
      <c r="AX358" s="13" t="s">
        <v>82</v>
      </c>
      <c r="AY358" s="155" t="s">
        <v>138</v>
      </c>
    </row>
    <row r="359" spans="2:65" s="11" customFormat="1" ht="22.9" customHeight="1">
      <c r="B359" s="120"/>
      <c r="D359" s="121" t="s">
        <v>73</v>
      </c>
      <c r="E359" s="130" t="s">
        <v>1087</v>
      </c>
      <c r="F359" s="130" t="s">
        <v>1088</v>
      </c>
      <c r="I359" s="123"/>
      <c r="J359" s="131">
        <f>BK359</f>
        <v>57752.25</v>
      </c>
      <c r="L359" s="120"/>
      <c r="M359" s="125"/>
      <c r="P359" s="126">
        <f>SUM(P360:P381)</f>
        <v>0</v>
      </c>
      <c r="R359" s="126">
        <f>SUM(R360:R381)</f>
        <v>0.37546000000000007</v>
      </c>
      <c r="T359" s="127">
        <f>SUM(T360:T381)</f>
        <v>0</v>
      </c>
      <c r="AR359" s="121" t="s">
        <v>84</v>
      </c>
      <c r="AT359" s="128" t="s">
        <v>73</v>
      </c>
      <c r="AU359" s="128" t="s">
        <v>82</v>
      </c>
      <c r="AY359" s="121" t="s">
        <v>138</v>
      </c>
      <c r="BK359" s="129">
        <f>SUM(BK360:BK381)</f>
        <v>57752.25</v>
      </c>
    </row>
    <row r="360" spans="2:65" s="1" customFormat="1" ht="19.899999999999999" customHeight="1">
      <c r="B360" s="31"/>
      <c r="C360" s="132" t="s">
        <v>1089</v>
      </c>
      <c r="D360" s="132" t="s">
        <v>141</v>
      </c>
      <c r="E360" s="133" t="s">
        <v>1090</v>
      </c>
      <c r="F360" s="134" t="s">
        <v>1091</v>
      </c>
      <c r="G360" s="135" t="s">
        <v>784</v>
      </c>
      <c r="H360" s="136">
        <v>2</v>
      </c>
      <c r="I360" s="137">
        <v>396</v>
      </c>
      <c r="J360" s="138">
        <f t="shared" ref="J360:J370" si="40">ROUND(I360*H360,2)</f>
        <v>792</v>
      </c>
      <c r="K360" s="139"/>
      <c r="L360" s="31"/>
      <c r="M360" s="140" t="s">
        <v>1</v>
      </c>
      <c r="N360" s="141" t="s">
        <v>39</v>
      </c>
      <c r="P360" s="142">
        <f t="shared" ref="P360:P370" si="41">O360*H360</f>
        <v>0</v>
      </c>
      <c r="Q360" s="142">
        <v>0</v>
      </c>
      <c r="R360" s="142">
        <f t="shared" ref="R360:R370" si="42">Q360*H360</f>
        <v>0</v>
      </c>
      <c r="S360" s="142">
        <v>0</v>
      </c>
      <c r="T360" s="143">
        <f t="shared" ref="T360:T370" si="43">S360*H360</f>
        <v>0</v>
      </c>
      <c r="AR360" s="144" t="s">
        <v>228</v>
      </c>
      <c r="AT360" s="144" t="s">
        <v>141</v>
      </c>
      <c r="AU360" s="144" t="s">
        <v>84</v>
      </c>
      <c r="AY360" s="16" t="s">
        <v>138</v>
      </c>
      <c r="BE360" s="145">
        <f t="shared" ref="BE360:BE370" si="44">IF(N360="základní",J360,0)</f>
        <v>792</v>
      </c>
      <c r="BF360" s="145">
        <f t="shared" ref="BF360:BF370" si="45">IF(N360="snížená",J360,0)</f>
        <v>0</v>
      </c>
      <c r="BG360" s="145">
        <f t="shared" ref="BG360:BG370" si="46">IF(N360="zákl. přenesená",J360,0)</f>
        <v>0</v>
      </c>
      <c r="BH360" s="145">
        <f t="shared" ref="BH360:BH370" si="47">IF(N360="sníž. přenesená",J360,0)</f>
        <v>0</v>
      </c>
      <c r="BI360" s="145">
        <f t="shared" ref="BI360:BI370" si="48">IF(N360="nulová",J360,0)</f>
        <v>0</v>
      </c>
      <c r="BJ360" s="16" t="s">
        <v>82</v>
      </c>
      <c r="BK360" s="145">
        <f t="shared" ref="BK360:BK370" si="49">ROUND(I360*H360,2)</f>
        <v>792</v>
      </c>
      <c r="BL360" s="16" t="s">
        <v>228</v>
      </c>
      <c r="BM360" s="144" t="s">
        <v>1092</v>
      </c>
    </row>
    <row r="361" spans="2:65" s="1" customFormat="1" ht="14.45" customHeight="1">
      <c r="B361" s="31"/>
      <c r="C361" s="167" t="s">
        <v>1093</v>
      </c>
      <c r="D361" s="167" t="s">
        <v>360</v>
      </c>
      <c r="E361" s="168" t="s">
        <v>1094</v>
      </c>
      <c r="F361" s="169" t="s">
        <v>1095</v>
      </c>
      <c r="G361" s="170" t="s">
        <v>144</v>
      </c>
      <c r="H361" s="171">
        <v>2</v>
      </c>
      <c r="I361" s="172">
        <v>1386</v>
      </c>
      <c r="J361" s="173">
        <f t="shared" si="40"/>
        <v>2772</v>
      </c>
      <c r="K361" s="174"/>
      <c r="L361" s="175"/>
      <c r="M361" s="176" t="s">
        <v>1</v>
      </c>
      <c r="N361" s="177" t="s">
        <v>39</v>
      </c>
      <c r="P361" s="142">
        <f t="shared" si="41"/>
        <v>0</v>
      </c>
      <c r="Q361" s="142">
        <v>1.08E-3</v>
      </c>
      <c r="R361" s="142">
        <f t="shared" si="42"/>
        <v>2.16E-3</v>
      </c>
      <c r="S361" s="142">
        <v>0</v>
      </c>
      <c r="T361" s="143">
        <f t="shared" si="43"/>
        <v>0</v>
      </c>
      <c r="AR361" s="144" t="s">
        <v>313</v>
      </c>
      <c r="AT361" s="144" t="s">
        <v>360</v>
      </c>
      <c r="AU361" s="144" t="s">
        <v>84</v>
      </c>
      <c r="AY361" s="16" t="s">
        <v>138</v>
      </c>
      <c r="BE361" s="145">
        <f t="shared" si="44"/>
        <v>2772</v>
      </c>
      <c r="BF361" s="145">
        <f t="shared" si="45"/>
        <v>0</v>
      </c>
      <c r="BG361" s="145">
        <f t="shared" si="46"/>
        <v>0</v>
      </c>
      <c r="BH361" s="145">
        <f t="shared" si="47"/>
        <v>0</v>
      </c>
      <c r="BI361" s="145">
        <f t="shared" si="48"/>
        <v>0</v>
      </c>
      <c r="BJ361" s="16" t="s">
        <v>82</v>
      </c>
      <c r="BK361" s="145">
        <f t="shared" si="49"/>
        <v>2772</v>
      </c>
      <c r="BL361" s="16" t="s">
        <v>228</v>
      </c>
      <c r="BM361" s="144" t="s">
        <v>1096</v>
      </c>
    </row>
    <row r="362" spans="2:65" s="1" customFormat="1" ht="14.45" customHeight="1">
      <c r="B362" s="31"/>
      <c r="C362" s="132" t="s">
        <v>1097</v>
      </c>
      <c r="D362" s="132" t="s">
        <v>141</v>
      </c>
      <c r="E362" s="133" t="s">
        <v>1098</v>
      </c>
      <c r="F362" s="134" t="s">
        <v>1099</v>
      </c>
      <c r="G362" s="135" t="s">
        <v>144</v>
      </c>
      <c r="H362" s="136">
        <v>3</v>
      </c>
      <c r="I362" s="137">
        <v>1456</v>
      </c>
      <c r="J362" s="138">
        <f t="shared" si="40"/>
        <v>4368</v>
      </c>
      <c r="K362" s="139"/>
      <c r="L362" s="31"/>
      <c r="M362" s="140" t="s">
        <v>1</v>
      </c>
      <c r="N362" s="141" t="s">
        <v>39</v>
      </c>
      <c r="P362" s="142">
        <f t="shared" si="41"/>
        <v>0</v>
      </c>
      <c r="Q362" s="142">
        <v>7.1700000000000002E-3</v>
      </c>
      <c r="R362" s="142">
        <f t="shared" si="42"/>
        <v>2.1510000000000001E-2</v>
      </c>
      <c r="S362" s="142">
        <v>0</v>
      </c>
      <c r="T362" s="143">
        <f t="shared" si="43"/>
        <v>0</v>
      </c>
      <c r="AR362" s="144" t="s">
        <v>228</v>
      </c>
      <c r="AT362" s="144" t="s">
        <v>141</v>
      </c>
      <c r="AU362" s="144" t="s">
        <v>84</v>
      </c>
      <c r="AY362" s="16" t="s">
        <v>138</v>
      </c>
      <c r="BE362" s="145">
        <f t="shared" si="44"/>
        <v>4368</v>
      </c>
      <c r="BF362" s="145">
        <f t="shared" si="45"/>
        <v>0</v>
      </c>
      <c r="BG362" s="145">
        <f t="shared" si="46"/>
        <v>0</v>
      </c>
      <c r="BH362" s="145">
        <f t="shared" si="47"/>
        <v>0</v>
      </c>
      <c r="BI362" s="145">
        <f t="shared" si="48"/>
        <v>0</v>
      </c>
      <c r="BJ362" s="16" t="s">
        <v>82</v>
      </c>
      <c r="BK362" s="145">
        <f t="shared" si="49"/>
        <v>4368</v>
      </c>
      <c r="BL362" s="16" t="s">
        <v>228</v>
      </c>
      <c r="BM362" s="144" t="s">
        <v>1100</v>
      </c>
    </row>
    <row r="363" spans="2:65" s="1" customFormat="1" ht="14.45" customHeight="1">
      <c r="B363" s="31"/>
      <c r="C363" s="167" t="s">
        <v>1101</v>
      </c>
      <c r="D363" s="167" t="s">
        <v>360</v>
      </c>
      <c r="E363" s="168" t="s">
        <v>1102</v>
      </c>
      <c r="F363" s="169" t="s">
        <v>1103</v>
      </c>
      <c r="G363" s="170" t="s">
        <v>784</v>
      </c>
      <c r="H363" s="171">
        <v>3</v>
      </c>
      <c r="I363" s="172">
        <v>2985</v>
      </c>
      <c r="J363" s="173">
        <f t="shared" si="40"/>
        <v>8955</v>
      </c>
      <c r="K363" s="174"/>
      <c r="L363" s="175"/>
      <c r="M363" s="176" t="s">
        <v>1</v>
      </c>
      <c r="N363" s="177" t="s">
        <v>39</v>
      </c>
      <c r="P363" s="142">
        <f t="shared" si="41"/>
        <v>0</v>
      </c>
      <c r="Q363" s="142">
        <v>4.4999999999999998E-2</v>
      </c>
      <c r="R363" s="142">
        <f t="shared" si="42"/>
        <v>0.13500000000000001</v>
      </c>
      <c r="S363" s="142">
        <v>0</v>
      </c>
      <c r="T363" s="143">
        <f t="shared" si="43"/>
        <v>0</v>
      </c>
      <c r="AR363" s="144" t="s">
        <v>313</v>
      </c>
      <c r="AT363" s="144" t="s">
        <v>360</v>
      </c>
      <c r="AU363" s="144" t="s">
        <v>84</v>
      </c>
      <c r="AY363" s="16" t="s">
        <v>138</v>
      </c>
      <c r="BE363" s="145">
        <f t="shared" si="44"/>
        <v>8955</v>
      </c>
      <c r="BF363" s="145">
        <f t="shared" si="45"/>
        <v>0</v>
      </c>
      <c r="BG363" s="145">
        <f t="shared" si="46"/>
        <v>0</v>
      </c>
      <c r="BH363" s="145">
        <f t="shared" si="47"/>
        <v>0</v>
      </c>
      <c r="BI363" s="145">
        <f t="shared" si="48"/>
        <v>0</v>
      </c>
      <c r="BJ363" s="16" t="s">
        <v>82</v>
      </c>
      <c r="BK363" s="145">
        <f t="shared" si="49"/>
        <v>8955</v>
      </c>
      <c r="BL363" s="16" t="s">
        <v>228</v>
      </c>
      <c r="BM363" s="144" t="s">
        <v>1104</v>
      </c>
    </row>
    <row r="364" spans="2:65" s="1" customFormat="1" ht="14.45" customHeight="1">
      <c r="B364" s="31"/>
      <c r="C364" s="167" t="s">
        <v>1105</v>
      </c>
      <c r="D364" s="167" t="s">
        <v>360</v>
      </c>
      <c r="E364" s="168" t="s">
        <v>1106</v>
      </c>
      <c r="F364" s="169" t="s">
        <v>1107</v>
      </c>
      <c r="G364" s="170" t="s">
        <v>784</v>
      </c>
      <c r="H364" s="171">
        <v>3</v>
      </c>
      <c r="I364" s="172">
        <v>1004</v>
      </c>
      <c r="J364" s="173">
        <f t="shared" si="40"/>
        <v>3012</v>
      </c>
      <c r="K364" s="174"/>
      <c r="L364" s="175"/>
      <c r="M364" s="176" t="s">
        <v>1</v>
      </c>
      <c r="N364" s="177" t="s">
        <v>39</v>
      </c>
      <c r="P364" s="142">
        <f t="shared" si="41"/>
        <v>0</v>
      </c>
      <c r="Q364" s="142">
        <v>0</v>
      </c>
      <c r="R364" s="142">
        <f t="shared" si="42"/>
        <v>0</v>
      </c>
      <c r="S364" s="142">
        <v>0</v>
      </c>
      <c r="T364" s="143">
        <f t="shared" si="43"/>
        <v>0</v>
      </c>
      <c r="AR364" s="144" t="s">
        <v>313</v>
      </c>
      <c r="AT364" s="144" t="s">
        <v>360</v>
      </c>
      <c r="AU364" s="144" t="s">
        <v>84</v>
      </c>
      <c r="AY364" s="16" t="s">
        <v>138</v>
      </c>
      <c r="BE364" s="145">
        <f t="shared" si="44"/>
        <v>3012</v>
      </c>
      <c r="BF364" s="145">
        <f t="shared" si="45"/>
        <v>0</v>
      </c>
      <c r="BG364" s="145">
        <f t="shared" si="46"/>
        <v>0</v>
      </c>
      <c r="BH364" s="145">
        <f t="shared" si="47"/>
        <v>0</v>
      </c>
      <c r="BI364" s="145">
        <f t="shared" si="48"/>
        <v>0</v>
      </c>
      <c r="BJ364" s="16" t="s">
        <v>82</v>
      </c>
      <c r="BK364" s="145">
        <f t="shared" si="49"/>
        <v>3012</v>
      </c>
      <c r="BL364" s="16" t="s">
        <v>228</v>
      </c>
      <c r="BM364" s="144" t="s">
        <v>1108</v>
      </c>
    </row>
    <row r="365" spans="2:65" s="1" customFormat="1" ht="14.45" customHeight="1">
      <c r="B365" s="31"/>
      <c r="C365" s="132" t="s">
        <v>1109</v>
      </c>
      <c r="D365" s="132" t="s">
        <v>141</v>
      </c>
      <c r="E365" s="133" t="s">
        <v>1110</v>
      </c>
      <c r="F365" s="134" t="s">
        <v>1111</v>
      </c>
      <c r="G365" s="135" t="s">
        <v>739</v>
      </c>
      <c r="H365" s="136">
        <v>3</v>
      </c>
      <c r="I365" s="137">
        <v>1464</v>
      </c>
      <c r="J365" s="138">
        <f t="shared" si="40"/>
        <v>4392</v>
      </c>
      <c r="K365" s="139"/>
      <c r="L365" s="31"/>
      <c r="M365" s="140" t="s">
        <v>1</v>
      </c>
      <c r="N365" s="141" t="s">
        <v>39</v>
      </c>
      <c r="P365" s="142">
        <f t="shared" si="41"/>
        <v>0</v>
      </c>
      <c r="Q365" s="142">
        <v>4.1700000000000001E-3</v>
      </c>
      <c r="R365" s="142">
        <f t="shared" si="42"/>
        <v>1.251E-2</v>
      </c>
      <c r="S365" s="142">
        <v>0</v>
      </c>
      <c r="T365" s="143">
        <f t="shared" si="43"/>
        <v>0</v>
      </c>
      <c r="AR365" s="144" t="s">
        <v>228</v>
      </c>
      <c r="AT365" s="144" t="s">
        <v>141</v>
      </c>
      <c r="AU365" s="144" t="s">
        <v>84</v>
      </c>
      <c r="AY365" s="16" t="s">
        <v>138</v>
      </c>
      <c r="BE365" s="145">
        <f t="shared" si="44"/>
        <v>4392</v>
      </c>
      <c r="BF365" s="145">
        <f t="shared" si="45"/>
        <v>0</v>
      </c>
      <c r="BG365" s="145">
        <f t="shared" si="46"/>
        <v>0</v>
      </c>
      <c r="BH365" s="145">
        <f t="shared" si="47"/>
        <v>0</v>
      </c>
      <c r="BI365" s="145">
        <f t="shared" si="48"/>
        <v>0</v>
      </c>
      <c r="BJ365" s="16" t="s">
        <v>82</v>
      </c>
      <c r="BK365" s="145">
        <f t="shared" si="49"/>
        <v>4392</v>
      </c>
      <c r="BL365" s="16" t="s">
        <v>228</v>
      </c>
      <c r="BM365" s="144" t="s">
        <v>1112</v>
      </c>
    </row>
    <row r="366" spans="2:65" s="1" customFormat="1" ht="14.45" customHeight="1">
      <c r="B366" s="31"/>
      <c r="C366" s="167" t="s">
        <v>1113</v>
      </c>
      <c r="D366" s="167" t="s">
        <v>360</v>
      </c>
      <c r="E366" s="168" t="s">
        <v>1114</v>
      </c>
      <c r="F366" s="169" t="s">
        <v>1115</v>
      </c>
      <c r="G366" s="170" t="s">
        <v>784</v>
      </c>
      <c r="H366" s="171">
        <v>3</v>
      </c>
      <c r="I366" s="172">
        <v>922</v>
      </c>
      <c r="J366" s="173">
        <f t="shared" si="40"/>
        <v>2766</v>
      </c>
      <c r="K366" s="174"/>
      <c r="L366" s="175"/>
      <c r="M366" s="176" t="s">
        <v>1</v>
      </c>
      <c r="N366" s="177" t="s">
        <v>39</v>
      </c>
      <c r="P366" s="142">
        <f t="shared" si="41"/>
        <v>0</v>
      </c>
      <c r="Q366" s="142">
        <v>3.5999999999999997E-2</v>
      </c>
      <c r="R366" s="142">
        <f t="shared" si="42"/>
        <v>0.10799999999999998</v>
      </c>
      <c r="S366" s="142">
        <v>0</v>
      </c>
      <c r="T366" s="143">
        <f t="shared" si="43"/>
        <v>0</v>
      </c>
      <c r="AR366" s="144" t="s">
        <v>313</v>
      </c>
      <c r="AT366" s="144" t="s">
        <v>360</v>
      </c>
      <c r="AU366" s="144" t="s">
        <v>84</v>
      </c>
      <c r="AY366" s="16" t="s">
        <v>138</v>
      </c>
      <c r="BE366" s="145">
        <f t="shared" si="44"/>
        <v>2766</v>
      </c>
      <c r="BF366" s="145">
        <f t="shared" si="45"/>
        <v>0</v>
      </c>
      <c r="BG366" s="145">
        <f t="shared" si="46"/>
        <v>0</v>
      </c>
      <c r="BH366" s="145">
        <f t="shared" si="47"/>
        <v>0</v>
      </c>
      <c r="BI366" s="145">
        <f t="shared" si="48"/>
        <v>0</v>
      </c>
      <c r="BJ366" s="16" t="s">
        <v>82</v>
      </c>
      <c r="BK366" s="145">
        <f t="shared" si="49"/>
        <v>2766</v>
      </c>
      <c r="BL366" s="16" t="s">
        <v>228</v>
      </c>
      <c r="BM366" s="144" t="s">
        <v>1116</v>
      </c>
    </row>
    <row r="367" spans="2:65" s="1" customFormat="1" ht="14.45" customHeight="1">
      <c r="B367" s="31"/>
      <c r="C367" s="132" t="s">
        <v>1117</v>
      </c>
      <c r="D367" s="132" t="s">
        <v>141</v>
      </c>
      <c r="E367" s="133" t="s">
        <v>1118</v>
      </c>
      <c r="F367" s="134" t="s">
        <v>1119</v>
      </c>
      <c r="G367" s="135" t="s">
        <v>739</v>
      </c>
      <c r="H367" s="136">
        <v>1</v>
      </c>
      <c r="I367" s="137">
        <v>2290</v>
      </c>
      <c r="J367" s="138">
        <f t="shared" si="40"/>
        <v>2290</v>
      </c>
      <c r="K367" s="139"/>
      <c r="L367" s="31"/>
      <c r="M367" s="140" t="s">
        <v>1</v>
      </c>
      <c r="N367" s="141" t="s">
        <v>39</v>
      </c>
      <c r="P367" s="142">
        <f t="shared" si="41"/>
        <v>0</v>
      </c>
      <c r="Q367" s="142">
        <v>3.2000000000000003E-4</v>
      </c>
      <c r="R367" s="142">
        <f t="shared" si="42"/>
        <v>3.2000000000000003E-4</v>
      </c>
      <c r="S367" s="142">
        <v>0</v>
      </c>
      <c r="T367" s="143">
        <f t="shared" si="43"/>
        <v>0</v>
      </c>
      <c r="AR367" s="144" t="s">
        <v>228</v>
      </c>
      <c r="AT367" s="144" t="s">
        <v>141</v>
      </c>
      <c r="AU367" s="144" t="s">
        <v>84</v>
      </c>
      <c r="AY367" s="16" t="s">
        <v>138</v>
      </c>
      <c r="BE367" s="145">
        <f t="shared" si="44"/>
        <v>2290</v>
      </c>
      <c r="BF367" s="145">
        <f t="shared" si="45"/>
        <v>0</v>
      </c>
      <c r="BG367" s="145">
        <f t="shared" si="46"/>
        <v>0</v>
      </c>
      <c r="BH367" s="145">
        <f t="shared" si="47"/>
        <v>0</v>
      </c>
      <c r="BI367" s="145">
        <f t="shared" si="48"/>
        <v>0</v>
      </c>
      <c r="BJ367" s="16" t="s">
        <v>82</v>
      </c>
      <c r="BK367" s="145">
        <f t="shared" si="49"/>
        <v>2290</v>
      </c>
      <c r="BL367" s="16" t="s">
        <v>228</v>
      </c>
      <c r="BM367" s="144" t="s">
        <v>1120</v>
      </c>
    </row>
    <row r="368" spans="2:65" s="1" customFormat="1" ht="14.45" customHeight="1">
      <c r="B368" s="31"/>
      <c r="C368" s="167" t="s">
        <v>1121</v>
      </c>
      <c r="D368" s="167" t="s">
        <v>360</v>
      </c>
      <c r="E368" s="168" t="s">
        <v>1122</v>
      </c>
      <c r="F368" s="169" t="s">
        <v>1123</v>
      </c>
      <c r="G368" s="170" t="s">
        <v>784</v>
      </c>
      <c r="H368" s="171">
        <v>1</v>
      </c>
      <c r="I368" s="172">
        <v>7516</v>
      </c>
      <c r="J368" s="173">
        <f t="shared" si="40"/>
        <v>7516</v>
      </c>
      <c r="K368" s="174"/>
      <c r="L368" s="175"/>
      <c r="M368" s="176" t="s">
        <v>1</v>
      </c>
      <c r="N368" s="177" t="s">
        <v>39</v>
      </c>
      <c r="P368" s="142">
        <f t="shared" si="41"/>
        <v>0</v>
      </c>
      <c r="Q368" s="142">
        <v>0.03</v>
      </c>
      <c r="R368" s="142">
        <f t="shared" si="42"/>
        <v>0.03</v>
      </c>
      <c r="S368" s="142">
        <v>0</v>
      </c>
      <c r="T368" s="143">
        <f t="shared" si="43"/>
        <v>0</v>
      </c>
      <c r="AR368" s="144" t="s">
        <v>313</v>
      </c>
      <c r="AT368" s="144" t="s">
        <v>360</v>
      </c>
      <c r="AU368" s="144" t="s">
        <v>84</v>
      </c>
      <c r="AY368" s="16" t="s">
        <v>138</v>
      </c>
      <c r="BE368" s="145">
        <f t="shared" si="44"/>
        <v>7516</v>
      </c>
      <c r="BF368" s="145">
        <f t="shared" si="45"/>
        <v>0</v>
      </c>
      <c r="BG368" s="145">
        <f t="shared" si="46"/>
        <v>0</v>
      </c>
      <c r="BH368" s="145">
        <f t="shared" si="47"/>
        <v>0</v>
      </c>
      <c r="BI368" s="145">
        <f t="shared" si="48"/>
        <v>0</v>
      </c>
      <c r="BJ368" s="16" t="s">
        <v>82</v>
      </c>
      <c r="BK368" s="145">
        <f t="shared" si="49"/>
        <v>7516</v>
      </c>
      <c r="BL368" s="16" t="s">
        <v>228</v>
      </c>
      <c r="BM368" s="144" t="s">
        <v>1124</v>
      </c>
    </row>
    <row r="369" spans="2:65" s="1" customFormat="1" ht="14.45" customHeight="1">
      <c r="B369" s="31"/>
      <c r="C369" s="132" t="s">
        <v>1125</v>
      </c>
      <c r="D369" s="132" t="s">
        <v>141</v>
      </c>
      <c r="E369" s="133" t="s">
        <v>1126</v>
      </c>
      <c r="F369" s="134" t="s">
        <v>1127</v>
      </c>
      <c r="G369" s="135" t="s">
        <v>739</v>
      </c>
      <c r="H369" s="136">
        <v>1</v>
      </c>
      <c r="I369" s="137">
        <v>5494</v>
      </c>
      <c r="J369" s="138">
        <f t="shared" si="40"/>
        <v>5494</v>
      </c>
      <c r="K369" s="139"/>
      <c r="L369" s="31"/>
      <c r="M369" s="140" t="s">
        <v>1</v>
      </c>
      <c r="N369" s="141" t="s">
        <v>39</v>
      </c>
      <c r="P369" s="142">
        <f t="shared" si="41"/>
        <v>0</v>
      </c>
      <c r="Q369" s="142">
        <v>2.5950000000000001E-2</v>
      </c>
      <c r="R369" s="142">
        <f t="shared" si="42"/>
        <v>2.5950000000000001E-2</v>
      </c>
      <c r="S369" s="142">
        <v>0</v>
      </c>
      <c r="T369" s="143">
        <f t="shared" si="43"/>
        <v>0</v>
      </c>
      <c r="AR369" s="144" t="s">
        <v>228</v>
      </c>
      <c r="AT369" s="144" t="s">
        <v>141</v>
      </c>
      <c r="AU369" s="144" t="s">
        <v>84</v>
      </c>
      <c r="AY369" s="16" t="s">
        <v>138</v>
      </c>
      <c r="BE369" s="145">
        <f t="shared" si="44"/>
        <v>5494</v>
      </c>
      <c r="BF369" s="145">
        <f t="shared" si="45"/>
        <v>0</v>
      </c>
      <c r="BG369" s="145">
        <f t="shared" si="46"/>
        <v>0</v>
      </c>
      <c r="BH369" s="145">
        <f t="shared" si="47"/>
        <v>0</v>
      </c>
      <c r="BI369" s="145">
        <f t="shared" si="48"/>
        <v>0</v>
      </c>
      <c r="BJ369" s="16" t="s">
        <v>82</v>
      </c>
      <c r="BK369" s="145">
        <f t="shared" si="49"/>
        <v>5494</v>
      </c>
      <c r="BL369" s="16" t="s">
        <v>228</v>
      </c>
      <c r="BM369" s="144" t="s">
        <v>1128</v>
      </c>
    </row>
    <row r="370" spans="2:65" s="1" customFormat="1" ht="14.45" customHeight="1">
      <c r="B370" s="31"/>
      <c r="C370" s="132" t="s">
        <v>1129</v>
      </c>
      <c r="D370" s="132" t="s">
        <v>141</v>
      </c>
      <c r="E370" s="133" t="s">
        <v>1130</v>
      </c>
      <c r="F370" s="134" t="s">
        <v>1131</v>
      </c>
      <c r="G370" s="135" t="s">
        <v>739</v>
      </c>
      <c r="H370" s="136">
        <v>6</v>
      </c>
      <c r="I370" s="137">
        <v>280</v>
      </c>
      <c r="J370" s="138">
        <f t="shared" si="40"/>
        <v>1680</v>
      </c>
      <c r="K370" s="139"/>
      <c r="L370" s="31"/>
      <c r="M370" s="140" t="s">
        <v>1</v>
      </c>
      <c r="N370" s="141" t="s">
        <v>39</v>
      </c>
      <c r="P370" s="142">
        <f t="shared" si="41"/>
        <v>0</v>
      </c>
      <c r="Q370" s="142">
        <v>1.5E-3</v>
      </c>
      <c r="R370" s="142">
        <f t="shared" si="42"/>
        <v>9.0000000000000011E-3</v>
      </c>
      <c r="S370" s="142">
        <v>0</v>
      </c>
      <c r="T370" s="143">
        <f t="shared" si="43"/>
        <v>0</v>
      </c>
      <c r="AR370" s="144" t="s">
        <v>228</v>
      </c>
      <c r="AT370" s="144" t="s">
        <v>141</v>
      </c>
      <c r="AU370" s="144" t="s">
        <v>84</v>
      </c>
      <c r="AY370" s="16" t="s">
        <v>138</v>
      </c>
      <c r="BE370" s="145">
        <f t="shared" si="44"/>
        <v>1680</v>
      </c>
      <c r="BF370" s="145">
        <f t="shared" si="45"/>
        <v>0</v>
      </c>
      <c r="BG370" s="145">
        <f t="shared" si="46"/>
        <v>0</v>
      </c>
      <c r="BH370" s="145">
        <f t="shared" si="47"/>
        <v>0</v>
      </c>
      <c r="BI370" s="145">
        <f t="shared" si="48"/>
        <v>0</v>
      </c>
      <c r="BJ370" s="16" t="s">
        <v>82</v>
      </c>
      <c r="BK370" s="145">
        <f t="shared" si="49"/>
        <v>1680</v>
      </c>
      <c r="BL370" s="16" t="s">
        <v>228</v>
      </c>
      <c r="BM370" s="144" t="s">
        <v>1132</v>
      </c>
    </row>
    <row r="371" spans="2:65" s="12" customFormat="1" ht="11.25">
      <c r="B371" s="146"/>
      <c r="D371" s="147" t="s">
        <v>154</v>
      </c>
      <c r="E371" s="148" t="s">
        <v>1</v>
      </c>
      <c r="F371" s="149" t="s">
        <v>1133</v>
      </c>
      <c r="H371" s="150">
        <v>6</v>
      </c>
      <c r="I371" s="151"/>
      <c r="L371" s="146"/>
      <c r="M371" s="152"/>
      <c r="T371" s="153"/>
      <c r="AT371" s="148" t="s">
        <v>154</v>
      </c>
      <c r="AU371" s="148" t="s">
        <v>84</v>
      </c>
      <c r="AV371" s="12" t="s">
        <v>84</v>
      </c>
      <c r="AW371" s="12" t="s">
        <v>30</v>
      </c>
      <c r="AX371" s="12" t="s">
        <v>82</v>
      </c>
      <c r="AY371" s="148" t="s">
        <v>138</v>
      </c>
    </row>
    <row r="372" spans="2:65" s="1" customFormat="1" ht="14.45" customHeight="1">
      <c r="B372" s="31"/>
      <c r="C372" s="132" t="s">
        <v>1134</v>
      </c>
      <c r="D372" s="132" t="s">
        <v>141</v>
      </c>
      <c r="E372" s="133" t="s">
        <v>1135</v>
      </c>
      <c r="F372" s="134" t="s">
        <v>1136</v>
      </c>
      <c r="G372" s="135" t="s">
        <v>739</v>
      </c>
      <c r="H372" s="136">
        <v>3</v>
      </c>
      <c r="I372" s="137">
        <v>302</v>
      </c>
      <c r="J372" s="138">
        <f t="shared" ref="J372:J381" si="50">ROUND(I372*H372,2)</f>
        <v>906</v>
      </c>
      <c r="K372" s="139"/>
      <c r="L372" s="31"/>
      <c r="M372" s="140" t="s">
        <v>1</v>
      </c>
      <c r="N372" s="141" t="s">
        <v>39</v>
      </c>
      <c r="P372" s="142">
        <f t="shared" ref="P372:P381" si="51">O372*H372</f>
        <v>0</v>
      </c>
      <c r="Q372" s="142">
        <v>9.8999999999999999E-4</v>
      </c>
      <c r="R372" s="142">
        <f t="shared" ref="R372:R381" si="52">Q372*H372</f>
        <v>2.97E-3</v>
      </c>
      <c r="S372" s="142">
        <v>0</v>
      </c>
      <c r="T372" s="143">
        <f t="shared" ref="T372:T381" si="53">S372*H372</f>
        <v>0</v>
      </c>
      <c r="AR372" s="144" t="s">
        <v>228</v>
      </c>
      <c r="AT372" s="144" t="s">
        <v>141</v>
      </c>
      <c r="AU372" s="144" t="s">
        <v>84</v>
      </c>
      <c r="AY372" s="16" t="s">
        <v>138</v>
      </c>
      <c r="BE372" s="145">
        <f t="shared" ref="BE372:BE381" si="54">IF(N372="základní",J372,0)</f>
        <v>906</v>
      </c>
      <c r="BF372" s="145">
        <f t="shared" ref="BF372:BF381" si="55">IF(N372="snížená",J372,0)</f>
        <v>0</v>
      </c>
      <c r="BG372" s="145">
        <f t="shared" ref="BG372:BG381" si="56">IF(N372="zákl. přenesená",J372,0)</f>
        <v>0</v>
      </c>
      <c r="BH372" s="145">
        <f t="shared" ref="BH372:BH381" si="57">IF(N372="sníž. přenesená",J372,0)</f>
        <v>0</v>
      </c>
      <c r="BI372" s="145">
        <f t="shared" ref="BI372:BI381" si="58">IF(N372="nulová",J372,0)</f>
        <v>0</v>
      </c>
      <c r="BJ372" s="16" t="s">
        <v>82</v>
      </c>
      <c r="BK372" s="145">
        <f t="shared" ref="BK372:BK381" si="59">ROUND(I372*H372,2)</f>
        <v>906</v>
      </c>
      <c r="BL372" s="16" t="s">
        <v>228</v>
      </c>
      <c r="BM372" s="144" t="s">
        <v>1137</v>
      </c>
    </row>
    <row r="373" spans="2:65" s="1" customFormat="1" ht="14.45" customHeight="1">
      <c r="B373" s="31"/>
      <c r="C373" s="132" t="s">
        <v>1138</v>
      </c>
      <c r="D373" s="132" t="s">
        <v>141</v>
      </c>
      <c r="E373" s="133" t="s">
        <v>1139</v>
      </c>
      <c r="F373" s="134" t="s">
        <v>1140</v>
      </c>
      <c r="G373" s="135" t="s">
        <v>144</v>
      </c>
      <c r="H373" s="136">
        <v>1</v>
      </c>
      <c r="I373" s="137">
        <v>191</v>
      </c>
      <c r="J373" s="138">
        <f t="shared" si="50"/>
        <v>191</v>
      </c>
      <c r="K373" s="139"/>
      <c r="L373" s="31"/>
      <c r="M373" s="140" t="s">
        <v>1</v>
      </c>
      <c r="N373" s="141" t="s">
        <v>39</v>
      </c>
      <c r="P373" s="142">
        <f t="shared" si="51"/>
        <v>0</v>
      </c>
      <c r="Q373" s="142">
        <v>1.2E-4</v>
      </c>
      <c r="R373" s="142">
        <f t="shared" si="52"/>
        <v>1.2E-4</v>
      </c>
      <c r="S373" s="142">
        <v>0</v>
      </c>
      <c r="T373" s="143">
        <f t="shared" si="53"/>
        <v>0</v>
      </c>
      <c r="AR373" s="144" t="s">
        <v>228</v>
      </c>
      <c r="AT373" s="144" t="s">
        <v>141</v>
      </c>
      <c r="AU373" s="144" t="s">
        <v>84</v>
      </c>
      <c r="AY373" s="16" t="s">
        <v>138</v>
      </c>
      <c r="BE373" s="145">
        <f t="shared" si="54"/>
        <v>191</v>
      </c>
      <c r="BF373" s="145">
        <f t="shared" si="55"/>
        <v>0</v>
      </c>
      <c r="BG373" s="145">
        <f t="shared" si="56"/>
        <v>0</v>
      </c>
      <c r="BH373" s="145">
        <f t="shared" si="57"/>
        <v>0</v>
      </c>
      <c r="BI373" s="145">
        <f t="shared" si="58"/>
        <v>0</v>
      </c>
      <c r="BJ373" s="16" t="s">
        <v>82</v>
      </c>
      <c r="BK373" s="145">
        <f t="shared" si="59"/>
        <v>191</v>
      </c>
      <c r="BL373" s="16" t="s">
        <v>228</v>
      </c>
      <c r="BM373" s="144" t="s">
        <v>1141</v>
      </c>
    </row>
    <row r="374" spans="2:65" s="1" customFormat="1" ht="14.45" customHeight="1">
      <c r="B374" s="31"/>
      <c r="C374" s="167" t="s">
        <v>1142</v>
      </c>
      <c r="D374" s="167" t="s">
        <v>360</v>
      </c>
      <c r="E374" s="168" t="s">
        <v>1143</v>
      </c>
      <c r="F374" s="169" t="s">
        <v>1144</v>
      </c>
      <c r="G374" s="170" t="s">
        <v>784</v>
      </c>
      <c r="H374" s="171">
        <v>1</v>
      </c>
      <c r="I374" s="172">
        <v>2017</v>
      </c>
      <c r="J374" s="173">
        <f t="shared" si="50"/>
        <v>2017</v>
      </c>
      <c r="K374" s="174"/>
      <c r="L374" s="175"/>
      <c r="M374" s="176" t="s">
        <v>1</v>
      </c>
      <c r="N374" s="177" t="s">
        <v>39</v>
      </c>
      <c r="P374" s="142">
        <f t="shared" si="51"/>
        <v>0</v>
      </c>
      <c r="Q374" s="142">
        <v>1.4E-3</v>
      </c>
      <c r="R374" s="142">
        <f t="shared" si="52"/>
        <v>1.4E-3</v>
      </c>
      <c r="S374" s="142">
        <v>0</v>
      </c>
      <c r="T374" s="143">
        <f t="shared" si="53"/>
        <v>0</v>
      </c>
      <c r="AR374" s="144" t="s">
        <v>313</v>
      </c>
      <c r="AT374" s="144" t="s">
        <v>360</v>
      </c>
      <c r="AU374" s="144" t="s">
        <v>84</v>
      </c>
      <c r="AY374" s="16" t="s">
        <v>138</v>
      </c>
      <c r="BE374" s="145">
        <f t="shared" si="54"/>
        <v>2017</v>
      </c>
      <c r="BF374" s="145">
        <f t="shared" si="55"/>
        <v>0</v>
      </c>
      <c r="BG374" s="145">
        <f t="shared" si="56"/>
        <v>0</v>
      </c>
      <c r="BH374" s="145">
        <f t="shared" si="57"/>
        <v>0</v>
      </c>
      <c r="BI374" s="145">
        <f t="shared" si="58"/>
        <v>0</v>
      </c>
      <c r="BJ374" s="16" t="s">
        <v>82</v>
      </c>
      <c r="BK374" s="145">
        <f t="shared" si="59"/>
        <v>2017</v>
      </c>
      <c r="BL374" s="16" t="s">
        <v>228</v>
      </c>
      <c r="BM374" s="144" t="s">
        <v>1145</v>
      </c>
    </row>
    <row r="375" spans="2:65" s="1" customFormat="1" ht="14.45" customHeight="1">
      <c r="B375" s="31"/>
      <c r="C375" s="132" t="s">
        <v>1146</v>
      </c>
      <c r="D375" s="132" t="s">
        <v>141</v>
      </c>
      <c r="E375" s="133" t="s">
        <v>1147</v>
      </c>
      <c r="F375" s="134" t="s">
        <v>1148</v>
      </c>
      <c r="G375" s="135" t="s">
        <v>144</v>
      </c>
      <c r="H375" s="136">
        <v>3</v>
      </c>
      <c r="I375" s="137">
        <v>242</v>
      </c>
      <c r="J375" s="138">
        <f t="shared" si="50"/>
        <v>726</v>
      </c>
      <c r="K375" s="139"/>
      <c r="L375" s="31"/>
      <c r="M375" s="140" t="s">
        <v>1</v>
      </c>
      <c r="N375" s="141" t="s">
        <v>39</v>
      </c>
      <c r="P375" s="142">
        <f t="shared" si="51"/>
        <v>0</v>
      </c>
      <c r="Q375" s="142">
        <v>1.2E-4</v>
      </c>
      <c r="R375" s="142">
        <f t="shared" si="52"/>
        <v>3.6000000000000002E-4</v>
      </c>
      <c r="S375" s="142">
        <v>0</v>
      </c>
      <c r="T375" s="143">
        <f t="shared" si="53"/>
        <v>0</v>
      </c>
      <c r="AR375" s="144" t="s">
        <v>228</v>
      </c>
      <c r="AT375" s="144" t="s">
        <v>141</v>
      </c>
      <c r="AU375" s="144" t="s">
        <v>84</v>
      </c>
      <c r="AY375" s="16" t="s">
        <v>138</v>
      </c>
      <c r="BE375" s="145">
        <f t="shared" si="54"/>
        <v>726</v>
      </c>
      <c r="BF375" s="145">
        <f t="shared" si="55"/>
        <v>0</v>
      </c>
      <c r="BG375" s="145">
        <f t="shared" si="56"/>
        <v>0</v>
      </c>
      <c r="BH375" s="145">
        <f t="shared" si="57"/>
        <v>0</v>
      </c>
      <c r="BI375" s="145">
        <f t="shared" si="58"/>
        <v>0</v>
      </c>
      <c r="BJ375" s="16" t="s">
        <v>82</v>
      </c>
      <c r="BK375" s="145">
        <f t="shared" si="59"/>
        <v>726</v>
      </c>
      <c r="BL375" s="16" t="s">
        <v>228</v>
      </c>
      <c r="BM375" s="144" t="s">
        <v>1149</v>
      </c>
    </row>
    <row r="376" spans="2:65" s="1" customFormat="1" ht="14.45" customHeight="1">
      <c r="B376" s="31"/>
      <c r="C376" s="167" t="s">
        <v>1150</v>
      </c>
      <c r="D376" s="167" t="s">
        <v>360</v>
      </c>
      <c r="E376" s="168" t="s">
        <v>1151</v>
      </c>
      <c r="F376" s="169" t="s">
        <v>1152</v>
      </c>
      <c r="G376" s="170" t="s">
        <v>784</v>
      </c>
      <c r="H376" s="171">
        <v>3</v>
      </c>
      <c r="I376" s="172">
        <v>1563</v>
      </c>
      <c r="J376" s="173">
        <f t="shared" si="50"/>
        <v>4689</v>
      </c>
      <c r="K376" s="174"/>
      <c r="L376" s="175"/>
      <c r="M376" s="176" t="s">
        <v>1</v>
      </c>
      <c r="N376" s="177" t="s">
        <v>39</v>
      </c>
      <c r="P376" s="142">
        <f t="shared" si="51"/>
        <v>0</v>
      </c>
      <c r="Q376" s="142">
        <v>6.0000000000000001E-3</v>
      </c>
      <c r="R376" s="142">
        <f t="shared" si="52"/>
        <v>1.8000000000000002E-2</v>
      </c>
      <c r="S376" s="142">
        <v>0</v>
      </c>
      <c r="T376" s="143">
        <f t="shared" si="53"/>
        <v>0</v>
      </c>
      <c r="AR376" s="144" t="s">
        <v>313</v>
      </c>
      <c r="AT376" s="144" t="s">
        <v>360</v>
      </c>
      <c r="AU376" s="144" t="s">
        <v>84</v>
      </c>
      <c r="AY376" s="16" t="s">
        <v>138</v>
      </c>
      <c r="BE376" s="145">
        <f t="shared" si="54"/>
        <v>4689</v>
      </c>
      <c r="BF376" s="145">
        <f t="shared" si="55"/>
        <v>0</v>
      </c>
      <c r="BG376" s="145">
        <f t="shared" si="56"/>
        <v>0</v>
      </c>
      <c r="BH376" s="145">
        <f t="shared" si="57"/>
        <v>0</v>
      </c>
      <c r="BI376" s="145">
        <f t="shared" si="58"/>
        <v>0</v>
      </c>
      <c r="BJ376" s="16" t="s">
        <v>82</v>
      </c>
      <c r="BK376" s="145">
        <f t="shared" si="59"/>
        <v>4689</v>
      </c>
      <c r="BL376" s="16" t="s">
        <v>228</v>
      </c>
      <c r="BM376" s="144" t="s">
        <v>1153</v>
      </c>
    </row>
    <row r="377" spans="2:65" s="1" customFormat="1" ht="14.45" customHeight="1">
      <c r="B377" s="31"/>
      <c r="C377" s="132" t="s">
        <v>1154</v>
      </c>
      <c r="D377" s="132" t="s">
        <v>141</v>
      </c>
      <c r="E377" s="133" t="s">
        <v>1155</v>
      </c>
      <c r="F377" s="134" t="s">
        <v>1156</v>
      </c>
      <c r="G377" s="135" t="s">
        <v>784</v>
      </c>
      <c r="H377" s="136">
        <v>1</v>
      </c>
      <c r="I377" s="137">
        <v>417</v>
      </c>
      <c r="J377" s="138">
        <f t="shared" si="50"/>
        <v>417</v>
      </c>
      <c r="K377" s="139"/>
      <c r="L377" s="31"/>
      <c r="M377" s="140" t="s">
        <v>1</v>
      </c>
      <c r="N377" s="141" t="s">
        <v>39</v>
      </c>
      <c r="P377" s="142">
        <f t="shared" si="51"/>
        <v>0</v>
      </c>
      <c r="Q377" s="142">
        <v>1.2999999999999999E-4</v>
      </c>
      <c r="R377" s="142">
        <f t="shared" si="52"/>
        <v>1.2999999999999999E-4</v>
      </c>
      <c r="S377" s="142">
        <v>0</v>
      </c>
      <c r="T377" s="143">
        <f t="shared" si="53"/>
        <v>0</v>
      </c>
      <c r="AR377" s="144" t="s">
        <v>228</v>
      </c>
      <c r="AT377" s="144" t="s">
        <v>141</v>
      </c>
      <c r="AU377" s="144" t="s">
        <v>84</v>
      </c>
      <c r="AY377" s="16" t="s">
        <v>138</v>
      </c>
      <c r="BE377" s="145">
        <f t="shared" si="54"/>
        <v>417</v>
      </c>
      <c r="BF377" s="145">
        <f t="shared" si="55"/>
        <v>0</v>
      </c>
      <c r="BG377" s="145">
        <f t="shared" si="56"/>
        <v>0</v>
      </c>
      <c r="BH377" s="145">
        <f t="shared" si="57"/>
        <v>0</v>
      </c>
      <c r="BI377" s="145">
        <f t="shared" si="58"/>
        <v>0</v>
      </c>
      <c r="BJ377" s="16" t="s">
        <v>82</v>
      </c>
      <c r="BK377" s="145">
        <f t="shared" si="59"/>
        <v>417</v>
      </c>
      <c r="BL377" s="16" t="s">
        <v>228</v>
      </c>
      <c r="BM377" s="144" t="s">
        <v>1157</v>
      </c>
    </row>
    <row r="378" spans="2:65" s="1" customFormat="1" ht="14.45" customHeight="1">
      <c r="B378" s="31"/>
      <c r="C378" s="167" t="s">
        <v>1158</v>
      </c>
      <c r="D378" s="167" t="s">
        <v>360</v>
      </c>
      <c r="E378" s="168" t="s">
        <v>1159</v>
      </c>
      <c r="F378" s="169" t="s">
        <v>1160</v>
      </c>
      <c r="G378" s="170" t="s">
        <v>1161</v>
      </c>
      <c r="H378" s="171">
        <v>1</v>
      </c>
      <c r="I378" s="172">
        <v>2623</v>
      </c>
      <c r="J378" s="173">
        <f t="shared" si="50"/>
        <v>2623</v>
      </c>
      <c r="K378" s="174"/>
      <c r="L378" s="175"/>
      <c r="M378" s="176" t="s">
        <v>1</v>
      </c>
      <c r="N378" s="177" t="s">
        <v>39</v>
      </c>
      <c r="P378" s="142">
        <f t="shared" si="51"/>
        <v>0</v>
      </c>
      <c r="Q378" s="142">
        <v>2E-3</v>
      </c>
      <c r="R378" s="142">
        <f t="shared" si="52"/>
        <v>2E-3</v>
      </c>
      <c r="S378" s="142">
        <v>0</v>
      </c>
      <c r="T378" s="143">
        <f t="shared" si="53"/>
        <v>0</v>
      </c>
      <c r="AR378" s="144" t="s">
        <v>313</v>
      </c>
      <c r="AT378" s="144" t="s">
        <v>360</v>
      </c>
      <c r="AU378" s="144" t="s">
        <v>84</v>
      </c>
      <c r="AY378" s="16" t="s">
        <v>138</v>
      </c>
      <c r="BE378" s="145">
        <f t="shared" si="54"/>
        <v>2623</v>
      </c>
      <c r="BF378" s="145">
        <f t="shared" si="55"/>
        <v>0</v>
      </c>
      <c r="BG378" s="145">
        <f t="shared" si="56"/>
        <v>0</v>
      </c>
      <c r="BH378" s="145">
        <f t="shared" si="57"/>
        <v>0</v>
      </c>
      <c r="BI378" s="145">
        <f t="shared" si="58"/>
        <v>0</v>
      </c>
      <c r="BJ378" s="16" t="s">
        <v>82</v>
      </c>
      <c r="BK378" s="145">
        <f t="shared" si="59"/>
        <v>2623</v>
      </c>
      <c r="BL378" s="16" t="s">
        <v>228</v>
      </c>
      <c r="BM378" s="144" t="s">
        <v>1162</v>
      </c>
    </row>
    <row r="379" spans="2:65" s="1" customFormat="1" ht="14.45" customHeight="1">
      <c r="B379" s="31"/>
      <c r="C379" s="132" t="s">
        <v>1163</v>
      </c>
      <c r="D379" s="132" t="s">
        <v>141</v>
      </c>
      <c r="E379" s="133" t="s">
        <v>1164</v>
      </c>
      <c r="F379" s="134" t="s">
        <v>1165</v>
      </c>
      <c r="G379" s="135" t="s">
        <v>144</v>
      </c>
      <c r="H379" s="136">
        <v>3</v>
      </c>
      <c r="I379" s="137">
        <v>147</v>
      </c>
      <c r="J379" s="138">
        <f t="shared" si="50"/>
        <v>441</v>
      </c>
      <c r="K379" s="139"/>
      <c r="L379" s="31"/>
      <c r="M379" s="140" t="s">
        <v>1</v>
      </c>
      <c r="N379" s="141" t="s">
        <v>39</v>
      </c>
      <c r="P379" s="142">
        <f t="shared" si="51"/>
        <v>0</v>
      </c>
      <c r="Q379" s="142">
        <v>5.1000000000000004E-4</v>
      </c>
      <c r="R379" s="142">
        <f t="shared" si="52"/>
        <v>1.5300000000000001E-3</v>
      </c>
      <c r="S379" s="142">
        <v>0</v>
      </c>
      <c r="T379" s="143">
        <f t="shared" si="53"/>
        <v>0</v>
      </c>
      <c r="AR379" s="144" t="s">
        <v>228</v>
      </c>
      <c r="AT379" s="144" t="s">
        <v>141</v>
      </c>
      <c r="AU379" s="144" t="s">
        <v>84</v>
      </c>
      <c r="AY379" s="16" t="s">
        <v>138</v>
      </c>
      <c r="BE379" s="145">
        <f t="shared" si="54"/>
        <v>441</v>
      </c>
      <c r="BF379" s="145">
        <f t="shared" si="55"/>
        <v>0</v>
      </c>
      <c r="BG379" s="145">
        <f t="shared" si="56"/>
        <v>0</v>
      </c>
      <c r="BH379" s="145">
        <f t="shared" si="57"/>
        <v>0</v>
      </c>
      <c r="BI379" s="145">
        <f t="shared" si="58"/>
        <v>0</v>
      </c>
      <c r="BJ379" s="16" t="s">
        <v>82</v>
      </c>
      <c r="BK379" s="145">
        <f t="shared" si="59"/>
        <v>441</v>
      </c>
      <c r="BL379" s="16" t="s">
        <v>228</v>
      </c>
      <c r="BM379" s="144" t="s">
        <v>1166</v>
      </c>
    </row>
    <row r="380" spans="2:65" s="1" customFormat="1" ht="14.45" customHeight="1">
      <c r="B380" s="31"/>
      <c r="C380" s="167" t="s">
        <v>1167</v>
      </c>
      <c r="D380" s="167" t="s">
        <v>360</v>
      </c>
      <c r="E380" s="168" t="s">
        <v>1168</v>
      </c>
      <c r="F380" s="169" t="s">
        <v>1169</v>
      </c>
      <c r="G380" s="170" t="s">
        <v>784</v>
      </c>
      <c r="H380" s="171">
        <v>3</v>
      </c>
      <c r="I380" s="172">
        <v>535</v>
      </c>
      <c r="J380" s="173">
        <f t="shared" si="50"/>
        <v>1605</v>
      </c>
      <c r="K380" s="174"/>
      <c r="L380" s="175"/>
      <c r="M380" s="176" t="s">
        <v>1</v>
      </c>
      <c r="N380" s="177" t="s">
        <v>39</v>
      </c>
      <c r="P380" s="142">
        <f t="shared" si="51"/>
        <v>0</v>
      </c>
      <c r="Q380" s="142">
        <v>1.5E-3</v>
      </c>
      <c r="R380" s="142">
        <f t="shared" si="52"/>
        <v>4.5000000000000005E-3</v>
      </c>
      <c r="S380" s="142">
        <v>0</v>
      </c>
      <c r="T380" s="143">
        <f t="shared" si="53"/>
        <v>0</v>
      </c>
      <c r="AR380" s="144" t="s">
        <v>313</v>
      </c>
      <c r="AT380" s="144" t="s">
        <v>360</v>
      </c>
      <c r="AU380" s="144" t="s">
        <v>84</v>
      </c>
      <c r="AY380" s="16" t="s">
        <v>138</v>
      </c>
      <c r="BE380" s="145">
        <f t="shared" si="54"/>
        <v>1605</v>
      </c>
      <c r="BF380" s="145">
        <f t="shared" si="55"/>
        <v>0</v>
      </c>
      <c r="BG380" s="145">
        <f t="shared" si="56"/>
        <v>0</v>
      </c>
      <c r="BH380" s="145">
        <f t="shared" si="57"/>
        <v>0</v>
      </c>
      <c r="BI380" s="145">
        <f t="shared" si="58"/>
        <v>0</v>
      </c>
      <c r="BJ380" s="16" t="s">
        <v>82</v>
      </c>
      <c r="BK380" s="145">
        <f t="shared" si="59"/>
        <v>1605</v>
      </c>
      <c r="BL380" s="16" t="s">
        <v>228</v>
      </c>
      <c r="BM380" s="144" t="s">
        <v>1170</v>
      </c>
    </row>
    <row r="381" spans="2:65" s="1" customFormat="1" ht="14.45" customHeight="1">
      <c r="B381" s="31"/>
      <c r="C381" s="132" t="s">
        <v>1171</v>
      </c>
      <c r="D381" s="132" t="s">
        <v>141</v>
      </c>
      <c r="E381" s="133" t="s">
        <v>1172</v>
      </c>
      <c r="F381" s="134" t="s">
        <v>1173</v>
      </c>
      <c r="G381" s="135" t="s">
        <v>330</v>
      </c>
      <c r="H381" s="136">
        <v>0.16300000000000001</v>
      </c>
      <c r="I381" s="137">
        <v>615</v>
      </c>
      <c r="J381" s="138">
        <f t="shared" si="50"/>
        <v>100.25</v>
      </c>
      <c r="K381" s="139"/>
      <c r="L381" s="31"/>
      <c r="M381" s="140" t="s">
        <v>1</v>
      </c>
      <c r="N381" s="141" t="s">
        <v>39</v>
      </c>
      <c r="P381" s="142">
        <f t="shared" si="51"/>
        <v>0</v>
      </c>
      <c r="Q381" s="142">
        <v>0</v>
      </c>
      <c r="R381" s="142">
        <f t="shared" si="52"/>
        <v>0</v>
      </c>
      <c r="S381" s="142">
        <v>0</v>
      </c>
      <c r="T381" s="143">
        <f t="shared" si="53"/>
        <v>0</v>
      </c>
      <c r="AR381" s="144" t="s">
        <v>228</v>
      </c>
      <c r="AT381" s="144" t="s">
        <v>141</v>
      </c>
      <c r="AU381" s="144" t="s">
        <v>84</v>
      </c>
      <c r="AY381" s="16" t="s">
        <v>138</v>
      </c>
      <c r="BE381" s="145">
        <f t="shared" si="54"/>
        <v>100.25</v>
      </c>
      <c r="BF381" s="145">
        <f t="shared" si="55"/>
        <v>0</v>
      </c>
      <c r="BG381" s="145">
        <f t="shared" si="56"/>
        <v>0</v>
      </c>
      <c r="BH381" s="145">
        <f t="shared" si="57"/>
        <v>0</v>
      </c>
      <c r="BI381" s="145">
        <f t="shared" si="58"/>
        <v>0</v>
      </c>
      <c r="BJ381" s="16" t="s">
        <v>82</v>
      </c>
      <c r="BK381" s="145">
        <f t="shared" si="59"/>
        <v>100.25</v>
      </c>
      <c r="BL381" s="16" t="s">
        <v>228</v>
      </c>
      <c r="BM381" s="144" t="s">
        <v>1174</v>
      </c>
    </row>
    <row r="382" spans="2:65" s="11" customFormat="1" ht="22.9" customHeight="1">
      <c r="B382" s="120"/>
      <c r="D382" s="121" t="s">
        <v>73</v>
      </c>
      <c r="E382" s="130" t="s">
        <v>1175</v>
      </c>
      <c r="F382" s="130" t="s">
        <v>1176</v>
      </c>
      <c r="I382" s="123"/>
      <c r="J382" s="131">
        <f>BK382</f>
        <v>17638.439999999999</v>
      </c>
      <c r="L382" s="120"/>
      <c r="M382" s="125"/>
      <c r="P382" s="126">
        <f>SUM(P383:P385)</f>
        <v>0</v>
      </c>
      <c r="R382" s="126">
        <f>SUM(R383:R385)</f>
        <v>0.16785</v>
      </c>
      <c r="T382" s="127">
        <f>SUM(T383:T385)</f>
        <v>0</v>
      </c>
      <c r="AR382" s="121" t="s">
        <v>84</v>
      </c>
      <c r="AT382" s="128" t="s">
        <v>73</v>
      </c>
      <c r="AU382" s="128" t="s">
        <v>82</v>
      </c>
      <c r="AY382" s="121" t="s">
        <v>138</v>
      </c>
      <c r="BK382" s="129">
        <f>SUM(BK383:BK385)</f>
        <v>17638.439999999999</v>
      </c>
    </row>
    <row r="383" spans="2:65" s="1" customFormat="1" ht="14.45" customHeight="1">
      <c r="B383" s="31"/>
      <c r="C383" s="132" t="s">
        <v>1177</v>
      </c>
      <c r="D383" s="132" t="s">
        <v>141</v>
      </c>
      <c r="E383" s="133" t="s">
        <v>1178</v>
      </c>
      <c r="F383" s="134" t="s">
        <v>1179</v>
      </c>
      <c r="G383" s="135" t="s">
        <v>1180</v>
      </c>
      <c r="H383" s="136">
        <v>3</v>
      </c>
      <c r="I383" s="137">
        <v>5163</v>
      </c>
      <c r="J383" s="138">
        <f>ROUND(I383*H383,2)</f>
        <v>15489</v>
      </c>
      <c r="K383" s="139"/>
      <c r="L383" s="31"/>
      <c r="M383" s="140" t="s">
        <v>1</v>
      </c>
      <c r="N383" s="141" t="s">
        <v>39</v>
      </c>
      <c r="P383" s="142">
        <f>O383*H383</f>
        <v>0</v>
      </c>
      <c r="Q383" s="142">
        <v>5.595E-2</v>
      </c>
      <c r="R383" s="142">
        <f>Q383*H383</f>
        <v>0.16785</v>
      </c>
      <c r="S383" s="142">
        <v>0</v>
      </c>
      <c r="T383" s="143">
        <f>S383*H383</f>
        <v>0</v>
      </c>
      <c r="AR383" s="144" t="s">
        <v>228</v>
      </c>
      <c r="AT383" s="144" t="s">
        <v>141</v>
      </c>
      <c r="AU383" s="144" t="s">
        <v>84</v>
      </c>
      <c r="AY383" s="16" t="s">
        <v>138</v>
      </c>
      <c r="BE383" s="145">
        <f>IF(N383="základní",J383,0)</f>
        <v>15489</v>
      </c>
      <c r="BF383" s="145">
        <f>IF(N383="snížená",J383,0)</f>
        <v>0</v>
      </c>
      <c r="BG383" s="145">
        <f>IF(N383="zákl. přenesená",J383,0)</f>
        <v>0</v>
      </c>
      <c r="BH383" s="145">
        <f>IF(N383="sníž. přenesená",J383,0)</f>
        <v>0</v>
      </c>
      <c r="BI383" s="145">
        <f>IF(N383="nulová",J383,0)</f>
        <v>0</v>
      </c>
      <c r="BJ383" s="16" t="s">
        <v>82</v>
      </c>
      <c r="BK383" s="145">
        <f>ROUND(I383*H383,2)</f>
        <v>15489</v>
      </c>
      <c r="BL383" s="16" t="s">
        <v>228</v>
      </c>
      <c r="BM383" s="144" t="s">
        <v>1181</v>
      </c>
    </row>
    <row r="384" spans="2:65" s="1" customFormat="1" ht="14.45" customHeight="1">
      <c r="B384" s="31"/>
      <c r="C384" s="167" t="s">
        <v>1182</v>
      </c>
      <c r="D384" s="167" t="s">
        <v>360</v>
      </c>
      <c r="E384" s="168" t="s">
        <v>1183</v>
      </c>
      <c r="F384" s="169" t="s">
        <v>1184</v>
      </c>
      <c r="G384" s="170" t="s">
        <v>784</v>
      </c>
      <c r="H384" s="171">
        <v>3</v>
      </c>
      <c r="I384" s="172">
        <v>705</v>
      </c>
      <c r="J384" s="173">
        <f>ROUND(I384*H384,2)</f>
        <v>2115</v>
      </c>
      <c r="K384" s="174"/>
      <c r="L384" s="175"/>
      <c r="M384" s="176" t="s">
        <v>1</v>
      </c>
      <c r="N384" s="177" t="s">
        <v>39</v>
      </c>
      <c r="P384" s="142">
        <f>O384*H384</f>
        <v>0</v>
      </c>
      <c r="Q384" s="142">
        <v>0</v>
      </c>
      <c r="R384" s="142">
        <f>Q384*H384</f>
        <v>0</v>
      </c>
      <c r="S384" s="142">
        <v>0</v>
      </c>
      <c r="T384" s="143">
        <f>S384*H384</f>
        <v>0</v>
      </c>
      <c r="AR384" s="144" t="s">
        <v>313</v>
      </c>
      <c r="AT384" s="144" t="s">
        <v>360</v>
      </c>
      <c r="AU384" s="144" t="s">
        <v>84</v>
      </c>
      <c r="AY384" s="16" t="s">
        <v>138</v>
      </c>
      <c r="BE384" s="145">
        <f>IF(N384="základní",J384,0)</f>
        <v>2115</v>
      </c>
      <c r="BF384" s="145">
        <f>IF(N384="snížená",J384,0)</f>
        <v>0</v>
      </c>
      <c r="BG384" s="145">
        <f>IF(N384="zákl. přenesená",J384,0)</f>
        <v>0</v>
      </c>
      <c r="BH384" s="145">
        <f>IF(N384="sníž. přenesená",J384,0)</f>
        <v>0</v>
      </c>
      <c r="BI384" s="145">
        <f>IF(N384="nulová",J384,0)</f>
        <v>0</v>
      </c>
      <c r="BJ384" s="16" t="s">
        <v>82</v>
      </c>
      <c r="BK384" s="145">
        <f>ROUND(I384*H384,2)</f>
        <v>2115</v>
      </c>
      <c r="BL384" s="16" t="s">
        <v>228</v>
      </c>
      <c r="BM384" s="144" t="s">
        <v>1185</v>
      </c>
    </row>
    <row r="385" spans="2:65" s="1" customFormat="1" ht="14.45" customHeight="1">
      <c r="B385" s="31"/>
      <c r="C385" s="132" t="s">
        <v>1186</v>
      </c>
      <c r="D385" s="132" t="s">
        <v>141</v>
      </c>
      <c r="E385" s="133" t="s">
        <v>1187</v>
      </c>
      <c r="F385" s="134" t="s">
        <v>1188</v>
      </c>
      <c r="G385" s="135" t="s">
        <v>330</v>
      </c>
      <c r="H385" s="136">
        <v>5.6000000000000001E-2</v>
      </c>
      <c r="I385" s="137">
        <v>615</v>
      </c>
      <c r="J385" s="138">
        <f>ROUND(I385*H385,2)</f>
        <v>34.44</v>
      </c>
      <c r="K385" s="139"/>
      <c r="L385" s="31"/>
      <c r="M385" s="140" t="s">
        <v>1</v>
      </c>
      <c r="N385" s="141" t="s">
        <v>39</v>
      </c>
      <c r="P385" s="142">
        <f>O385*H385</f>
        <v>0</v>
      </c>
      <c r="Q385" s="142">
        <v>0</v>
      </c>
      <c r="R385" s="142">
        <f>Q385*H385</f>
        <v>0</v>
      </c>
      <c r="S385" s="142">
        <v>0</v>
      </c>
      <c r="T385" s="143">
        <f>S385*H385</f>
        <v>0</v>
      </c>
      <c r="AR385" s="144" t="s">
        <v>228</v>
      </c>
      <c r="AT385" s="144" t="s">
        <v>141</v>
      </c>
      <c r="AU385" s="144" t="s">
        <v>84</v>
      </c>
      <c r="AY385" s="16" t="s">
        <v>138</v>
      </c>
      <c r="BE385" s="145">
        <f>IF(N385="základní",J385,0)</f>
        <v>34.44</v>
      </c>
      <c r="BF385" s="145">
        <f>IF(N385="snížená",J385,0)</f>
        <v>0</v>
      </c>
      <c r="BG385" s="145">
        <f>IF(N385="zákl. přenesená",J385,0)</f>
        <v>0</v>
      </c>
      <c r="BH385" s="145">
        <f>IF(N385="sníž. přenesená",J385,0)</f>
        <v>0</v>
      </c>
      <c r="BI385" s="145">
        <f>IF(N385="nulová",J385,0)</f>
        <v>0</v>
      </c>
      <c r="BJ385" s="16" t="s">
        <v>82</v>
      </c>
      <c r="BK385" s="145">
        <f>ROUND(I385*H385,2)</f>
        <v>34.44</v>
      </c>
      <c r="BL385" s="16" t="s">
        <v>228</v>
      </c>
      <c r="BM385" s="144" t="s">
        <v>1189</v>
      </c>
    </row>
    <row r="386" spans="2:65" s="11" customFormat="1" ht="25.9" customHeight="1">
      <c r="B386" s="120"/>
      <c r="D386" s="121" t="s">
        <v>73</v>
      </c>
      <c r="E386" s="122" t="s">
        <v>1190</v>
      </c>
      <c r="F386" s="122" t="s">
        <v>98</v>
      </c>
      <c r="I386" s="123"/>
      <c r="J386" s="124">
        <f>BK386</f>
        <v>39445.68</v>
      </c>
      <c r="L386" s="120"/>
      <c r="M386" s="125"/>
      <c r="P386" s="126">
        <f>SUM(P387:P389)</f>
        <v>0</v>
      </c>
      <c r="R386" s="126">
        <f>SUM(R387:R389)</f>
        <v>0</v>
      </c>
      <c r="T386" s="127">
        <f>SUM(T387:T389)</f>
        <v>0</v>
      </c>
      <c r="AR386" s="121" t="s">
        <v>163</v>
      </c>
      <c r="AT386" s="128" t="s">
        <v>73</v>
      </c>
      <c r="AU386" s="128" t="s">
        <v>74</v>
      </c>
      <c r="AY386" s="121" t="s">
        <v>138</v>
      </c>
      <c r="BK386" s="129">
        <f>SUM(BK387:BK389)</f>
        <v>39445.68</v>
      </c>
    </row>
    <row r="387" spans="2:65" s="1" customFormat="1" ht="14.45" customHeight="1">
      <c r="B387" s="31"/>
      <c r="C387" s="132" t="s">
        <v>1191</v>
      </c>
      <c r="D387" s="132" t="s">
        <v>141</v>
      </c>
      <c r="E387" s="133" t="s">
        <v>1192</v>
      </c>
      <c r="F387" s="134" t="s">
        <v>1193</v>
      </c>
      <c r="G387" s="135" t="s">
        <v>1194</v>
      </c>
      <c r="H387" s="136">
        <v>48</v>
      </c>
      <c r="I387" s="137">
        <v>535</v>
      </c>
      <c r="J387" s="138">
        <f>ROUND(I387*H387,2)</f>
        <v>25680</v>
      </c>
      <c r="K387" s="139"/>
      <c r="L387" s="31"/>
      <c r="M387" s="140" t="s">
        <v>1</v>
      </c>
      <c r="N387" s="141" t="s">
        <v>39</v>
      </c>
      <c r="P387" s="142">
        <f>O387*H387</f>
        <v>0</v>
      </c>
      <c r="Q387" s="142">
        <v>0</v>
      </c>
      <c r="R387" s="142">
        <f>Q387*H387</f>
        <v>0</v>
      </c>
      <c r="S387" s="142">
        <v>0</v>
      </c>
      <c r="T387" s="143">
        <f>S387*H387</f>
        <v>0</v>
      </c>
      <c r="AR387" s="144" t="s">
        <v>1195</v>
      </c>
      <c r="AT387" s="144" t="s">
        <v>141</v>
      </c>
      <c r="AU387" s="144" t="s">
        <v>82</v>
      </c>
      <c r="AY387" s="16" t="s">
        <v>138</v>
      </c>
      <c r="BE387" s="145">
        <f>IF(N387="základní",J387,0)</f>
        <v>25680</v>
      </c>
      <c r="BF387" s="145">
        <f>IF(N387="snížená",J387,0)</f>
        <v>0</v>
      </c>
      <c r="BG387" s="145">
        <f>IF(N387="zákl. přenesená",J387,0)</f>
        <v>0</v>
      </c>
      <c r="BH387" s="145">
        <f>IF(N387="sníž. přenesená",J387,0)</f>
        <v>0</v>
      </c>
      <c r="BI387" s="145">
        <f>IF(N387="nulová",J387,0)</f>
        <v>0</v>
      </c>
      <c r="BJ387" s="16" t="s">
        <v>82</v>
      </c>
      <c r="BK387" s="145">
        <f>ROUND(I387*H387,2)</f>
        <v>25680</v>
      </c>
      <c r="BL387" s="16" t="s">
        <v>1195</v>
      </c>
      <c r="BM387" s="144" t="s">
        <v>1196</v>
      </c>
    </row>
    <row r="388" spans="2:65" s="1" customFormat="1" ht="14.45" customHeight="1">
      <c r="B388" s="31"/>
      <c r="C388" s="132" t="s">
        <v>1197</v>
      </c>
      <c r="D388" s="132" t="s">
        <v>141</v>
      </c>
      <c r="E388" s="133" t="s">
        <v>1198</v>
      </c>
      <c r="F388" s="134" t="s">
        <v>1199</v>
      </c>
      <c r="G388" s="135" t="s">
        <v>1161</v>
      </c>
      <c r="H388" s="136">
        <v>1</v>
      </c>
      <c r="I388" s="137">
        <v>5350</v>
      </c>
      <c r="J388" s="138">
        <f>ROUND(I388*H388,2)</f>
        <v>5350</v>
      </c>
      <c r="K388" s="139"/>
      <c r="L388" s="31"/>
      <c r="M388" s="140" t="s">
        <v>1</v>
      </c>
      <c r="N388" s="141" t="s">
        <v>39</v>
      </c>
      <c r="P388" s="142">
        <f>O388*H388</f>
        <v>0</v>
      </c>
      <c r="Q388" s="142">
        <v>0</v>
      </c>
      <c r="R388" s="142">
        <f>Q388*H388</f>
        <v>0</v>
      </c>
      <c r="S388" s="142">
        <v>0</v>
      </c>
      <c r="T388" s="143">
        <f>S388*H388</f>
        <v>0</v>
      </c>
      <c r="AR388" s="144" t="s">
        <v>1200</v>
      </c>
      <c r="AT388" s="144" t="s">
        <v>141</v>
      </c>
      <c r="AU388" s="144" t="s">
        <v>82</v>
      </c>
      <c r="AY388" s="16" t="s">
        <v>138</v>
      </c>
      <c r="BE388" s="145">
        <f>IF(N388="základní",J388,0)</f>
        <v>5350</v>
      </c>
      <c r="BF388" s="145">
        <f>IF(N388="snížená",J388,0)</f>
        <v>0</v>
      </c>
      <c r="BG388" s="145">
        <f>IF(N388="zákl. přenesená",J388,0)</f>
        <v>0</v>
      </c>
      <c r="BH388" s="145">
        <f>IF(N388="sníž. přenesená",J388,0)</f>
        <v>0</v>
      </c>
      <c r="BI388" s="145">
        <f>IF(N388="nulová",J388,0)</f>
        <v>0</v>
      </c>
      <c r="BJ388" s="16" t="s">
        <v>82</v>
      </c>
      <c r="BK388" s="145">
        <f>ROUND(I388*H388,2)</f>
        <v>5350</v>
      </c>
      <c r="BL388" s="16" t="s">
        <v>1200</v>
      </c>
      <c r="BM388" s="144" t="s">
        <v>1201</v>
      </c>
    </row>
    <row r="389" spans="2:65" s="1" customFormat="1" ht="14.45" customHeight="1">
      <c r="B389" s="31"/>
      <c r="C389" s="132" t="s">
        <v>1202</v>
      </c>
      <c r="D389" s="132" t="s">
        <v>141</v>
      </c>
      <c r="E389" s="133" t="s">
        <v>1203</v>
      </c>
      <c r="F389" s="134" t="s">
        <v>1204</v>
      </c>
      <c r="G389" s="135" t="s">
        <v>1205</v>
      </c>
      <c r="H389" s="136">
        <v>290.19600000000003</v>
      </c>
      <c r="I389" s="137">
        <v>29</v>
      </c>
      <c r="J389" s="138">
        <f>ROUND(I389*H389,2)</f>
        <v>8415.68</v>
      </c>
      <c r="K389" s="139"/>
      <c r="L389" s="31"/>
      <c r="M389" s="182" t="s">
        <v>1</v>
      </c>
      <c r="N389" s="183" t="s">
        <v>39</v>
      </c>
      <c r="O389" s="184"/>
      <c r="P389" s="185">
        <f>O389*H389</f>
        <v>0</v>
      </c>
      <c r="Q389" s="185">
        <v>0</v>
      </c>
      <c r="R389" s="185">
        <f>Q389*H389</f>
        <v>0</v>
      </c>
      <c r="S389" s="185">
        <v>0</v>
      </c>
      <c r="T389" s="186">
        <f>S389*H389</f>
        <v>0</v>
      </c>
      <c r="AR389" s="144" t="s">
        <v>1200</v>
      </c>
      <c r="AT389" s="144" t="s">
        <v>141</v>
      </c>
      <c r="AU389" s="144" t="s">
        <v>82</v>
      </c>
      <c r="AY389" s="16" t="s">
        <v>138</v>
      </c>
      <c r="BE389" s="145">
        <f>IF(N389="základní",J389,0)</f>
        <v>8415.68</v>
      </c>
      <c r="BF389" s="145">
        <f>IF(N389="snížená",J389,0)</f>
        <v>0</v>
      </c>
      <c r="BG389" s="145">
        <f>IF(N389="zákl. přenesená",J389,0)</f>
        <v>0</v>
      </c>
      <c r="BH389" s="145">
        <f>IF(N389="sníž. přenesená",J389,0)</f>
        <v>0</v>
      </c>
      <c r="BI389" s="145">
        <f>IF(N389="nulová",J389,0)</f>
        <v>0</v>
      </c>
      <c r="BJ389" s="16" t="s">
        <v>82</v>
      </c>
      <c r="BK389" s="145">
        <f>ROUND(I389*H389,2)</f>
        <v>8415.68</v>
      </c>
      <c r="BL389" s="16" t="s">
        <v>1200</v>
      </c>
      <c r="BM389" s="144" t="s">
        <v>1206</v>
      </c>
    </row>
    <row r="390" spans="2:65" s="1" customFormat="1" ht="6.95" customHeight="1">
      <c r="B390" s="43"/>
      <c r="C390" s="44"/>
      <c r="D390" s="44"/>
      <c r="E390" s="44"/>
      <c r="F390" s="44"/>
      <c r="G390" s="44"/>
      <c r="H390" s="44"/>
      <c r="I390" s="44"/>
      <c r="J390" s="44"/>
      <c r="K390" s="44"/>
      <c r="L390" s="31"/>
    </row>
  </sheetData>
  <sheetProtection password="CC35" sheet="1" objects="1" scenarios="1" formatColumns="0" formatRows="0" autoFilter="0"/>
  <autoFilter ref="C129:K389" xr:uid="{00000000-0009-0000-0000-000002000000}"/>
  <mergeCells count="9">
    <mergeCell ref="E87:H87"/>
    <mergeCell ref="E120:H120"/>
    <mergeCell ref="E122:H12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65"/>
  <sheetViews>
    <sheetView showGridLines="0" topLeftCell="A173" workbookViewId="0"/>
  </sheetViews>
  <sheetFormatPr defaultRowHeight="15"/>
  <cols>
    <col min="1" max="1" width="8.83203125" customWidth="1"/>
    <col min="2" max="2" width="1.1640625" customWidth="1"/>
    <col min="3" max="4" width="4.5" customWidth="1"/>
    <col min="5" max="5" width="18.33203125" customWidth="1"/>
    <col min="6" max="6" width="108" customWidth="1"/>
    <col min="7" max="7" width="8" customWidth="1"/>
    <col min="8" max="8" width="15" customWidth="1"/>
    <col min="9" max="9" width="16.83203125" customWidth="1"/>
    <col min="10" max="10" width="23.83203125" customWidth="1"/>
    <col min="11" max="11" width="23.83203125" hidden="1" customWidth="1"/>
    <col min="12" max="12" width="10" customWidth="1"/>
    <col min="13" max="13" width="11.5" hidden="1" customWidth="1"/>
    <col min="14" max="14" width="9.1640625" hidden="1"/>
    <col min="15" max="20" width="15.1640625" hidden="1" customWidth="1"/>
    <col min="21" max="21" width="17.5" hidden="1" customWidth="1"/>
    <col min="22" max="22" width="13.1640625" customWidth="1"/>
    <col min="23" max="23" width="17.5" customWidth="1"/>
    <col min="24" max="24" width="13.1640625" customWidth="1"/>
    <col min="25" max="25" width="16" customWidth="1"/>
    <col min="26" max="26" width="11.6640625" customWidth="1"/>
    <col min="27" max="27" width="16" customWidth="1"/>
    <col min="28" max="28" width="17.5" customWidth="1"/>
    <col min="29" max="29" width="11.6640625" customWidth="1"/>
    <col min="30" max="30" width="16" customWidth="1"/>
    <col min="31" max="31" width="17.5" customWidth="1"/>
    <col min="44" max="65" width="9.1640625" hidden="1"/>
  </cols>
  <sheetData>
    <row r="2" spans="2:46" ht="36.950000000000003" customHeight="1">
      <c r="L2" s="196"/>
      <c r="M2" s="196"/>
      <c r="N2" s="196"/>
      <c r="O2" s="196"/>
      <c r="P2" s="196"/>
      <c r="Q2" s="196"/>
      <c r="R2" s="196"/>
      <c r="S2" s="196"/>
      <c r="T2" s="196"/>
      <c r="U2" s="196"/>
      <c r="V2" s="196"/>
      <c r="AT2" s="16" t="s">
        <v>90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84</v>
      </c>
    </row>
    <row r="4" spans="2:46" ht="24.95" customHeight="1">
      <c r="B4" s="19"/>
      <c r="D4" s="20" t="s">
        <v>100</v>
      </c>
      <c r="L4" s="19"/>
      <c r="M4" s="87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4.45" customHeight="1">
      <c r="B7" s="19"/>
      <c r="E7" s="225" t="str">
        <f>'Rekapitulace stavby'!K6</f>
        <v>Modernizace objektu MŠ Školní ul. Chodov -Hospodářská budova</v>
      </c>
      <c r="F7" s="226"/>
      <c r="G7" s="226"/>
      <c r="H7" s="226"/>
      <c r="L7" s="19"/>
    </row>
    <row r="8" spans="2:46" s="1" customFormat="1" ht="12" customHeight="1">
      <c r="B8" s="31"/>
      <c r="D8" s="26" t="s">
        <v>101</v>
      </c>
      <c r="L8" s="31"/>
    </row>
    <row r="9" spans="2:46" s="1" customFormat="1" ht="15.6" customHeight="1">
      <c r="B9" s="31"/>
      <c r="E9" s="207" t="s">
        <v>1207</v>
      </c>
      <c r="F9" s="227"/>
      <c r="G9" s="227"/>
      <c r="H9" s="227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21</v>
      </c>
      <c r="I12" s="26" t="s">
        <v>22</v>
      </c>
      <c r="J12" s="51">
        <f>'Rekapitulace stavby'!AN8</f>
        <v>45719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23</v>
      </c>
      <c r="I14" s="26" t="s">
        <v>24</v>
      </c>
      <c r="J14" s="24" t="s">
        <v>1</v>
      </c>
      <c r="L14" s="31"/>
    </row>
    <row r="15" spans="2:46" s="1" customFormat="1" ht="18" customHeight="1">
      <c r="B15" s="31"/>
      <c r="E15" s="24" t="s">
        <v>25</v>
      </c>
      <c r="I15" s="26" t="s">
        <v>26</v>
      </c>
      <c r="J15" s="24" t="s">
        <v>1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27</v>
      </c>
      <c r="I17" s="26" t="s">
        <v>24</v>
      </c>
      <c r="J17" s="27" t="str">
        <f>'Rekapitulace stavby'!AN13</f>
        <v>14707551</v>
      </c>
      <c r="L17" s="31"/>
    </row>
    <row r="18" spans="2:12" s="1" customFormat="1" ht="18" customHeight="1">
      <c r="B18" s="31"/>
      <c r="E18" s="228" t="str">
        <f>'Rekapitulace stavby'!E14</f>
        <v>STASKO plus,spol. s r.o.,Rolavská 10,K.Vary</v>
      </c>
      <c r="F18" s="195"/>
      <c r="G18" s="195"/>
      <c r="H18" s="195"/>
      <c r="I18" s="26" t="s">
        <v>26</v>
      </c>
      <c r="J18" s="27" t="str">
        <f>'Rekapitulace stavby'!AN14</f>
        <v>CZ14707551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28</v>
      </c>
      <c r="I20" s="26" t="s">
        <v>24</v>
      </c>
      <c r="J20" s="24" t="s">
        <v>1</v>
      </c>
      <c r="L20" s="31"/>
    </row>
    <row r="21" spans="2:12" s="1" customFormat="1" ht="18" customHeight="1">
      <c r="B21" s="31"/>
      <c r="E21" s="24" t="s">
        <v>29</v>
      </c>
      <c r="I21" s="26" t="s">
        <v>26</v>
      </c>
      <c r="J21" s="24" t="s">
        <v>1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31</v>
      </c>
      <c r="I23" s="26" t="s">
        <v>24</v>
      </c>
      <c r="J23" s="24" t="s">
        <v>1</v>
      </c>
      <c r="L23" s="31"/>
    </row>
    <row r="24" spans="2:12" s="1" customFormat="1" ht="18" customHeight="1">
      <c r="B24" s="31"/>
      <c r="E24" s="24" t="s">
        <v>32</v>
      </c>
      <c r="I24" s="26" t="s">
        <v>26</v>
      </c>
      <c r="J24" s="24" t="s">
        <v>1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33</v>
      </c>
      <c r="L26" s="31"/>
    </row>
    <row r="27" spans="2:12" s="7" customFormat="1" ht="14.45" customHeight="1">
      <c r="B27" s="88"/>
      <c r="E27" s="200" t="s">
        <v>1</v>
      </c>
      <c r="F27" s="200"/>
      <c r="G27" s="200"/>
      <c r="H27" s="200"/>
      <c r="L27" s="88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89" t="s">
        <v>34</v>
      </c>
      <c r="J30" s="65">
        <f>ROUND(J122, 2)</f>
        <v>335817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36</v>
      </c>
      <c r="I32" s="34" t="s">
        <v>35</v>
      </c>
      <c r="J32" s="34" t="s">
        <v>37</v>
      </c>
      <c r="L32" s="31"/>
    </row>
    <row r="33" spans="2:12" s="1" customFormat="1" ht="14.45" customHeight="1">
      <c r="B33" s="31"/>
      <c r="D33" s="54" t="s">
        <v>38</v>
      </c>
      <c r="E33" s="26" t="s">
        <v>39</v>
      </c>
      <c r="F33" s="90">
        <f>ROUND((SUM(BE122:BE164)),  2)</f>
        <v>335817</v>
      </c>
      <c r="I33" s="91">
        <v>0.21</v>
      </c>
      <c r="J33" s="90">
        <f>ROUND(((SUM(BE122:BE164))*I33),  2)</f>
        <v>70521.570000000007</v>
      </c>
      <c r="L33" s="31"/>
    </row>
    <row r="34" spans="2:12" s="1" customFormat="1" ht="14.45" customHeight="1">
      <c r="B34" s="31"/>
      <c r="E34" s="26" t="s">
        <v>40</v>
      </c>
      <c r="F34" s="90">
        <f>ROUND((SUM(BF122:BF164)),  2)</f>
        <v>0</v>
      </c>
      <c r="I34" s="91">
        <v>0.12</v>
      </c>
      <c r="J34" s="90">
        <f>ROUND(((SUM(BF122:BF164))*I34),  2)</f>
        <v>0</v>
      </c>
      <c r="L34" s="31"/>
    </row>
    <row r="35" spans="2:12" s="1" customFormat="1" ht="14.45" hidden="1" customHeight="1">
      <c r="B35" s="31"/>
      <c r="E35" s="26" t="s">
        <v>41</v>
      </c>
      <c r="F35" s="90">
        <f>ROUND((SUM(BG122:BG164)),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42</v>
      </c>
      <c r="F36" s="90">
        <f>ROUND((SUM(BH122:BH164)),  2)</f>
        <v>0</v>
      </c>
      <c r="I36" s="91">
        <v>0.12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43</v>
      </c>
      <c r="F37" s="90">
        <f>ROUND((SUM(BI122:BI164)),  2)</f>
        <v>0</v>
      </c>
      <c r="I37" s="91">
        <v>0</v>
      </c>
      <c r="J37" s="90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2"/>
      <c r="D39" s="93" t="s">
        <v>44</v>
      </c>
      <c r="E39" s="56"/>
      <c r="F39" s="56"/>
      <c r="G39" s="94" t="s">
        <v>45</v>
      </c>
      <c r="H39" s="95" t="s">
        <v>46</v>
      </c>
      <c r="I39" s="56"/>
      <c r="J39" s="96">
        <f>SUM(J30:J37)</f>
        <v>406338.57</v>
      </c>
      <c r="K39" s="97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2" t="s">
        <v>49</v>
      </c>
      <c r="E61" s="33"/>
      <c r="F61" s="98" t="s">
        <v>50</v>
      </c>
      <c r="G61" s="42" t="s">
        <v>49</v>
      </c>
      <c r="H61" s="33"/>
      <c r="I61" s="33"/>
      <c r="J61" s="99" t="s">
        <v>50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0" t="s">
        <v>51</v>
      </c>
      <c r="E65" s="41"/>
      <c r="F65" s="41"/>
      <c r="G65" s="40" t="s">
        <v>52</v>
      </c>
      <c r="H65" s="41"/>
      <c r="I65" s="41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2" t="s">
        <v>49</v>
      </c>
      <c r="E76" s="33"/>
      <c r="F76" s="98" t="s">
        <v>50</v>
      </c>
      <c r="G76" s="42" t="s">
        <v>49</v>
      </c>
      <c r="H76" s="33"/>
      <c r="I76" s="33"/>
      <c r="J76" s="99" t="s">
        <v>50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103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4.45" customHeight="1">
      <c r="B85" s="31"/>
      <c r="E85" s="225" t="str">
        <f>E7</f>
        <v>Modernizace objektu MŠ Školní ul. Chodov -Hospodářská budova</v>
      </c>
      <c r="F85" s="226"/>
      <c r="G85" s="226"/>
      <c r="H85" s="226"/>
      <c r="L85" s="31"/>
    </row>
    <row r="86" spans="2:47" s="1" customFormat="1" ht="12" customHeight="1">
      <c r="B86" s="31"/>
      <c r="C86" s="26" t="s">
        <v>101</v>
      </c>
      <c r="L86" s="31"/>
    </row>
    <row r="87" spans="2:47" s="1" customFormat="1" ht="15.6" customHeight="1">
      <c r="B87" s="31"/>
      <c r="E87" s="207" t="str">
        <f>E9</f>
        <v>03 - Vytápění</v>
      </c>
      <c r="F87" s="227"/>
      <c r="G87" s="227"/>
      <c r="H87" s="227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 xml:space="preserve"> </v>
      </c>
      <c r="I89" s="26" t="s">
        <v>22</v>
      </c>
      <c r="J89" s="51">
        <f>IF(J12="","",J12)</f>
        <v>45719</v>
      </c>
      <c r="L89" s="31"/>
    </row>
    <row r="90" spans="2:47" s="1" customFormat="1" ht="6.95" customHeight="1">
      <c r="B90" s="31"/>
      <c r="L90" s="31"/>
    </row>
    <row r="91" spans="2:47" s="1" customFormat="1" ht="26.45" customHeight="1">
      <c r="B91" s="31"/>
      <c r="C91" s="26" t="s">
        <v>23</v>
      </c>
      <c r="F91" s="24" t="str">
        <f>E15</f>
        <v>MŠ Chodov -příspěvková organizace</v>
      </c>
      <c r="I91" s="26" t="s">
        <v>28</v>
      </c>
      <c r="J91" s="29" t="str">
        <f>E21</f>
        <v>Anna Dindáková, Staré Sedlo</v>
      </c>
      <c r="L91" s="31"/>
    </row>
    <row r="92" spans="2:47" s="1" customFormat="1" ht="15.6" customHeight="1">
      <c r="B92" s="31"/>
      <c r="C92" s="26" t="s">
        <v>27</v>
      </c>
      <c r="F92" s="24" t="str">
        <f>IF(E18="","",E18)</f>
        <v>STASKO plus,spol. s r.o.,Rolavská 10,K.Vary</v>
      </c>
      <c r="I92" s="26" t="s">
        <v>31</v>
      </c>
      <c r="J92" s="29" t="str">
        <f>E24</f>
        <v>Šimková Dita, K.Vary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104</v>
      </c>
      <c r="D94" s="92"/>
      <c r="E94" s="92"/>
      <c r="F94" s="92"/>
      <c r="G94" s="92"/>
      <c r="H94" s="92"/>
      <c r="I94" s="92"/>
      <c r="J94" s="101" t="s">
        <v>105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2" t="s">
        <v>106</v>
      </c>
      <c r="J96" s="65">
        <f>J122</f>
        <v>335817</v>
      </c>
      <c r="L96" s="31"/>
      <c r="AU96" s="16" t="s">
        <v>107</v>
      </c>
    </row>
    <row r="97" spans="2:12" s="8" customFormat="1" ht="24.95" customHeight="1">
      <c r="B97" s="103"/>
      <c r="D97" s="104" t="s">
        <v>1208</v>
      </c>
      <c r="E97" s="105"/>
      <c r="F97" s="105"/>
      <c r="G97" s="105"/>
      <c r="H97" s="105"/>
      <c r="I97" s="105"/>
      <c r="J97" s="106">
        <f>J123</f>
        <v>30848</v>
      </c>
      <c r="L97" s="103"/>
    </row>
    <row r="98" spans="2:12" s="8" customFormat="1" ht="24.95" customHeight="1">
      <c r="B98" s="103"/>
      <c r="D98" s="104" t="s">
        <v>1209</v>
      </c>
      <c r="E98" s="105"/>
      <c r="F98" s="105"/>
      <c r="G98" s="105"/>
      <c r="H98" s="105"/>
      <c r="I98" s="105"/>
      <c r="J98" s="106">
        <f>J125</f>
        <v>116055</v>
      </c>
      <c r="L98" s="103"/>
    </row>
    <row r="99" spans="2:12" s="8" customFormat="1" ht="24.95" customHeight="1">
      <c r="B99" s="103"/>
      <c r="D99" s="104" t="s">
        <v>1210</v>
      </c>
      <c r="E99" s="105"/>
      <c r="F99" s="105"/>
      <c r="G99" s="105"/>
      <c r="H99" s="105"/>
      <c r="I99" s="105"/>
      <c r="J99" s="106">
        <f>J132</f>
        <v>54612</v>
      </c>
      <c r="L99" s="103"/>
    </row>
    <row r="100" spans="2:12" s="8" customFormat="1" ht="24.95" customHeight="1">
      <c r="B100" s="103"/>
      <c r="D100" s="104" t="s">
        <v>1211</v>
      </c>
      <c r="E100" s="105"/>
      <c r="F100" s="105"/>
      <c r="G100" s="105"/>
      <c r="H100" s="105"/>
      <c r="I100" s="105"/>
      <c r="J100" s="106">
        <f>J143</f>
        <v>117104</v>
      </c>
      <c r="L100" s="103"/>
    </row>
    <row r="101" spans="2:12" s="8" customFormat="1" ht="24.95" customHeight="1">
      <c r="B101" s="103"/>
      <c r="D101" s="104" t="s">
        <v>1212</v>
      </c>
      <c r="E101" s="105"/>
      <c r="F101" s="105"/>
      <c r="G101" s="105"/>
      <c r="H101" s="105"/>
      <c r="I101" s="105"/>
      <c r="J101" s="106">
        <f>J156</f>
        <v>7868</v>
      </c>
      <c r="L101" s="103"/>
    </row>
    <row r="102" spans="2:12" s="8" customFormat="1" ht="24.95" customHeight="1">
      <c r="B102" s="103"/>
      <c r="D102" s="104" t="s">
        <v>1213</v>
      </c>
      <c r="E102" s="105"/>
      <c r="F102" s="105"/>
      <c r="G102" s="105"/>
      <c r="H102" s="105"/>
      <c r="I102" s="105"/>
      <c r="J102" s="106">
        <f>J162</f>
        <v>9330</v>
      </c>
      <c r="L102" s="103"/>
    </row>
    <row r="103" spans="2:12" s="1" customFormat="1" ht="21.75" customHeight="1">
      <c r="B103" s="31"/>
      <c r="L103" s="31"/>
    </row>
    <row r="104" spans="2:12" s="1" customFormat="1" ht="6.95" customHeight="1">
      <c r="B104" s="43"/>
      <c r="C104" s="44"/>
      <c r="D104" s="44"/>
      <c r="E104" s="44"/>
      <c r="F104" s="44"/>
      <c r="G104" s="44"/>
      <c r="H104" s="44"/>
      <c r="I104" s="44"/>
      <c r="J104" s="44"/>
      <c r="K104" s="44"/>
      <c r="L104" s="31"/>
    </row>
    <row r="108" spans="2:12" s="1" customFormat="1" ht="6.95" customHeight="1">
      <c r="B108" s="45"/>
      <c r="C108" s="46"/>
      <c r="D108" s="46"/>
      <c r="E108" s="46"/>
      <c r="F108" s="46"/>
      <c r="G108" s="46"/>
      <c r="H108" s="46"/>
      <c r="I108" s="46"/>
      <c r="J108" s="46"/>
      <c r="K108" s="46"/>
      <c r="L108" s="31"/>
    </row>
    <row r="109" spans="2:12" s="1" customFormat="1" ht="24.95" customHeight="1">
      <c r="B109" s="31"/>
      <c r="C109" s="20" t="s">
        <v>123</v>
      </c>
      <c r="L109" s="31"/>
    </row>
    <row r="110" spans="2:12" s="1" customFormat="1" ht="6.95" customHeight="1">
      <c r="B110" s="31"/>
      <c r="L110" s="31"/>
    </row>
    <row r="111" spans="2:12" s="1" customFormat="1" ht="12" customHeight="1">
      <c r="B111" s="31"/>
      <c r="C111" s="26" t="s">
        <v>16</v>
      </c>
      <c r="L111" s="31"/>
    </row>
    <row r="112" spans="2:12" s="1" customFormat="1" ht="14.45" customHeight="1">
      <c r="B112" s="31"/>
      <c r="E112" s="225" t="str">
        <f>E7</f>
        <v>Modernizace objektu MŠ Školní ul. Chodov -Hospodářská budova</v>
      </c>
      <c r="F112" s="226"/>
      <c r="G112" s="226"/>
      <c r="H112" s="226"/>
      <c r="L112" s="31"/>
    </row>
    <row r="113" spans="2:65" s="1" customFormat="1" ht="12" customHeight="1">
      <c r="B113" s="31"/>
      <c r="C113" s="26" t="s">
        <v>101</v>
      </c>
      <c r="L113" s="31"/>
    </row>
    <row r="114" spans="2:65" s="1" customFormat="1" ht="15.6" customHeight="1">
      <c r="B114" s="31"/>
      <c r="E114" s="207" t="str">
        <f>E9</f>
        <v>03 - Vytápění</v>
      </c>
      <c r="F114" s="227"/>
      <c r="G114" s="227"/>
      <c r="H114" s="227"/>
      <c r="L114" s="31"/>
    </row>
    <row r="115" spans="2:65" s="1" customFormat="1" ht="6.95" customHeight="1">
      <c r="B115" s="31"/>
      <c r="L115" s="31"/>
    </row>
    <row r="116" spans="2:65" s="1" customFormat="1" ht="12" customHeight="1">
      <c r="B116" s="31"/>
      <c r="C116" s="26" t="s">
        <v>20</v>
      </c>
      <c r="F116" s="24" t="str">
        <f>F12</f>
        <v xml:space="preserve"> </v>
      </c>
      <c r="I116" s="26" t="s">
        <v>22</v>
      </c>
      <c r="J116" s="51">
        <f>IF(J12="","",J12)</f>
        <v>45719</v>
      </c>
      <c r="L116" s="31"/>
    </row>
    <row r="117" spans="2:65" s="1" customFormat="1" ht="6.95" customHeight="1">
      <c r="B117" s="31"/>
      <c r="L117" s="31"/>
    </row>
    <row r="118" spans="2:65" s="1" customFormat="1" ht="26.45" customHeight="1">
      <c r="B118" s="31"/>
      <c r="C118" s="26" t="s">
        <v>23</v>
      </c>
      <c r="F118" s="24" t="str">
        <f>E15</f>
        <v>MŠ Chodov -příspěvková organizace</v>
      </c>
      <c r="I118" s="26" t="s">
        <v>28</v>
      </c>
      <c r="J118" s="29" t="str">
        <f>E21</f>
        <v>Anna Dindáková, Staré Sedlo</v>
      </c>
      <c r="L118" s="31"/>
    </row>
    <row r="119" spans="2:65" s="1" customFormat="1" ht="15.6" customHeight="1">
      <c r="B119" s="31"/>
      <c r="C119" s="26" t="s">
        <v>27</v>
      </c>
      <c r="F119" s="24" t="str">
        <f>IF(E18="","",E18)</f>
        <v>STASKO plus,spol. s r.o.,Rolavská 10,K.Vary</v>
      </c>
      <c r="I119" s="26" t="s">
        <v>31</v>
      </c>
      <c r="J119" s="29" t="str">
        <f>E24</f>
        <v>Šimková Dita, K.Vary</v>
      </c>
      <c r="L119" s="31"/>
    </row>
    <row r="120" spans="2:65" s="1" customFormat="1" ht="10.35" customHeight="1">
      <c r="B120" s="31"/>
      <c r="L120" s="31"/>
    </row>
    <row r="121" spans="2:65" s="10" customFormat="1" ht="29.25" customHeight="1">
      <c r="B121" s="111"/>
      <c r="C121" s="112" t="s">
        <v>124</v>
      </c>
      <c r="D121" s="113" t="s">
        <v>59</v>
      </c>
      <c r="E121" s="113" t="s">
        <v>55</v>
      </c>
      <c r="F121" s="113" t="s">
        <v>56</v>
      </c>
      <c r="G121" s="113" t="s">
        <v>125</v>
      </c>
      <c r="H121" s="113" t="s">
        <v>126</v>
      </c>
      <c r="I121" s="113" t="s">
        <v>127</v>
      </c>
      <c r="J121" s="114" t="s">
        <v>105</v>
      </c>
      <c r="K121" s="115" t="s">
        <v>128</v>
      </c>
      <c r="L121" s="111"/>
      <c r="M121" s="58" t="s">
        <v>1</v>
      </c>
      <c r="N121" s="59" t="s">
        <v>38</v>
      </c>
      <c r="O121" s="59" t="s">
        <v>129</v>
      </c>
      <c r="P121" s="59" t="s">
        <v>130</v>
      </c>
      <c r="Q121" s="59" t="s">
        <v>131</v>
      </c>
      <c r="R121" s="59" t="s">
        <v>132</v>
      </c>
      <c r="S121" s="59" t="s">
        <v>133</v>
      </c>
      <c r="T121" s="60" t="s">
        <v>134</v>
      </c>
    </row>
    <row r="122" spans="2:65" s="1" customFormat="1" ht="22.9" customHeight="1">
      <c r="B122" s="31"/>
      <c r="C122" s="63" t="s">
        <v>135</v>
      </c>
      <c r="J122" s="116">
        <f>BK122</f>
        <v>335817</v>
      </c>
      <c r="L122" s="31"/>
      <c r="M122" s="61"/>
      <c r="N122" s="52"/>
      <c r="O122" s="52"/>
      <c r="P122" s="117">
        <f>P123+P125+P132+P143+P156+P162</f>
        <v>0</v>
      </c>
      <c r="Q122" s="52"/>
      <c r="R122" s="117">
        <f>R123+R125+R132+R143+R156+R162</f>
        <v>320928.53999999998</v>
      </c>
      <c r="S122" s="52"/>
      <c r="T122" s="118">
        <f>T123+T125+T132+T143+T156+T162</f>
        <v>0</v>
      </c>
      <c r="AT122" s="16" t="s">
        <v>73</v>
      </c>
      <c r="AU122" s="16" t="s">
        <v>107</v>
      </c>
      <c r="BK122" s="119">
        <f>BK123+BK125+BK132+BK143+BK156+BK162</f>
        <v>335817</v>
      </c>
    </row>
    <row r="123" spans="2:65" s="11" customFormat="1" ht="25.9" customHeight="1">
      <c r="B123" s="120"/>
      <c r="D123" s="121" t="s">
        <v>73</v>
      </c>
      <c r="E123" s="122" t="s">
        <v>82</v>
      </c>
      <c r="F123" s="122" t="s">
        <v>1214</v>
      </c>
      <c r="I123" s="123"/>
      <c r="J123" s="124">
        <f>BK123</f>
        <v>30848</v>
      </c>
      <c r="L123" s="120"/>
      <c r="M123" s="125"/>
      <c r="P123" s="126">
        <f>P124</f>
        <v>0</v>
      </c>
      <c r="R123" s="126">
        <f>R124</f>
        <v>320000</v>
      </c>
      <c r="T123" s="127">
        <f>T124</f>
        <v>0</v>
      </c>
      <c r="AR123" s="121" t="s">
        <v>82</v>
      </c>
      <c r="AT123" s="128" t="s">
        <v>73</v>
      </c>
      <c r="AU123" s="128" t="s">
        <v>74</v>
      </c>
      <c r="AY123" s="121" t="s">
        <v>138</v>
      </c>
      <c r="BK123" s="129">
        <f>BK124</f>
        <v>30848</v>
      </c>
    </row>
    <row r="124" spans="2:65" s="1" customFormat="1" ht="22.15" customHeight="1">
      <c r="B124" s="31"/>
      <c r="C124" s="132" t="s">
        <v>82</v>
      </c>
      <c r="D124" s="132" t="s">
        <v>141</v>
      </c>
      <c r="E124" s="133" t="s">
        <v>1215</v>
      </c>
      <c r="F124" s="134" t="s">
        <v>1216</v>
      </c>
      <c r="G124" s="135" t="s">
        <v>1194</v>
      </c>
      <c r="H124" s="136">
        <v>64</v>
      </c>
      <c r="I124" s="137">
        <v>482</v>
      </c>
      <c r="J124" s="138">
        <f>ROUND(I124*H124,2)</f>
        <v>30848</v>
      </c>
      <c r="K124" s="139"/>
      <c r="L124" s="31"/>
      <c r="M124" s="140" t="s">
        <v>1</v>
      </c>
      <c r="N124" s="141" t="s">
        <v>39</v>
      </c>
      <c r="P124" s="142">
        <f>O124*H124</f>
        <v>0</v>
      </c>
      <c r="Q124" s="142">
        <v>5000</v>
      </c>
      <c r="R124" s="142">
        <f>Q124*H124</f>
        <v>320000</v>
      </c>
      <c r="S124" s="142">
        <v>0</v>
      </c>
      <c r="T124" s="143">
        <f>S124*H124</f>
        <v>0</v>
      </c>
      <c r="AR124" s="144" t="s">
        <v>145</v>
      </c>
      <c r="AT124" s="144" t="s">
        <v>141</v>
      </c>
      <c r="AU124" s="144" t="s">
        <v>82</v>
      </c>
      <c r="AY124" s="16" t="s">
        <v>138</v>
      </c>
      <c r="BE124" s="145">
        <f>IF(N124="základní",J124,0)</f>
        <v>30848</v>
      </c>
      <c r="BF124" s="145">
        <f>IF(N124="snížená",J124,0)</f>
        <v>0</v>
      </c>
      <c r="BG124" s="145">
        <f>IF(N124="zákl. přenesená",J124,0)</f>
        <v>0</v>
      </c>
      <c r="BH124" s="145">
        <f>IF(N124="sníž. přenesená",J124,0)</f>
        <v>0</v>
      </c>
      <c r="BI124" s="145">
        <f>IF(N124="nulová",J124,0)</f>
        <v>0</v>
      </c>
      <c r="BJ124" s="16" t="s">
        <v>82</v>
      </c>
      <c r="BK124" s="145">
        <f>ROUND(I124*H124,2)</f>
        <v>30848</v>
      </c>
      <c r="BL124" s="16" t="s">
        <v>145</v>
      </c>
      <c r="BM124" s="144" t="s">
        <v>1217</v>
      </c>
    </row>
    <row r="125" spans="2:65" s="11" customFormat="1" ht="25.9" customHeight="1">
      <c r="B125" s="120"/>
      <c r="D125" s="121" t="s">
        <v>73</v>
      </c>
      <c r="E125" s="122" t="s">
        <v>84</v>
      </c>
      <c r="F125" s="122" t="s">
        <v>1218</v>
      </c>
      <c r="I125" s="123"/>
      <c r="J125" s="124">
        <f>BK125</f>
        <v>116055</v>
      </c>
      <c r="L125" s="120"/>
      <c r="M125" s="125"/>
      <c r="P125" s="126">
        <f>SUM(P126:P131)</f>
        <v>0</v>
      </c>
      <c r="R125" s="126">
        <f>SUM(R126:R131)</f>
        <v>167.49600000000001</v>
      </c>
      <c r="T125" s="127">
        <f>SUM(T126:T131)</f>
        <v>0</v>
      </c>
      <c r="AR125" s="121" t="s">
        <v>82</v>
      </c>
      <c r="AT125" s="128" t="s">
        <v>73</v>
      </c>
      <c r="AU125" s="128" t="s">
        <v>74</v>
      </c>
      <c r="AY125" s="121" t="s">
        <v>138</v>
      </c>
      <c r="BK125" s="129">
        <f>SUM(BK126:BK131)</f>
        <v>116055</v>
      </c>
    </row>
    <row r="126" spans="2:65" s="1" customFormat="1" ht="14.45" customHeight="1">
      <c r="B126" s="31"/>
      <c r="C126" s="132" t="s">
        <v>84</v>
      </c>
      <c r="D126" s="132" t="s">
        <v>141</v>
      </c>
      <c r="E126" s="133" t="s">
        <v>1219</v>
      </c>
      <c r="F126" s="134" t="s">
        <v>1220</v>
      </c>
      <c r="G126" s="135" t="s">
        <v>784</v>
      </c>
      <c r="H126" s="136">
        <v>2</v>
      </c>
      <c r="I126" s="137">
        <v>1013</v>
      </c>
      <c r="J126" s="138">
        <f t="shared" ref="J126:J131" si="0">ROUND(I126*H126,2)</f>
        <v>2026</v>
      </c>
      <c r="K126" s="139"/>
      <c r="L126" s="31"/>
      <c r="M126" s="140" t="s">
        <v>1</v>
      </c>
      <c r="N126" s="141" t="s">
        <v>39</v>
      </c>
      <c r="P126" s="142">
        <f t="shared" ref="P126:P131" si="1">O126*H126</f>
        <v>0</v>
      </c>
      <c r="Q126" s="142">
        <v>2</v>
      </c>
      <c r="R126" s="142">
        <f t="shared" ref="R126:R131" si="2">Q126*H126</f>
        <v>4</v>
      </c>
      <c r="S126" s="142">
        <v>0</v>
      </c>
      <c r="T126" s="143">
        <f t="shared" ref="T126:T131" si="3">S126*H126</f>
        <v>0</v>
      </c>
      <c r="AR126" s="144" t="s">
        <v>145</v>
      </c>
      <c r="AT126" s="144" t="s">
        <v>141</v>
      </c>
      <c r="AU126" s="144" t="s">
        <v>82</v>
      </c>
      <c r="AY126" s="16" t="s">
        <v>138</v>
      </c>
      <c r="BE126" s="145">
        <f t="shared" ref="BE126:BE131" si="4">IF(N126="základní",J126,0)</f>
        <v>2026</v>
      </c>
      <c r="BF126" s="145">
        <f t="shared" ref="BF126:BF131" si="5">IF(N126="snížená",J126,0)</f>
        <v>0</v>
      </c>
      <c r="BG126" s="145">
        <f t="shared" ref="BG126:BG131" si="6">IF(N126="zákl. přenesená",J126,0)</f>
        <v>0</v>
      </c>
      <c r="BH126" s="145">
        <f t="shared" ref="BH126:BH131" si="7">IF(N126="sníž. přenesená",J126,0)</f>
        <v>0</v>
      </c>
      <c r="BI126" s="145">
        <f t="shared" ref="BI126:BI131" si="8">IF(N126="nulová",J126,0)</f>
        <v>0</v>
      </c>
      <c r="BJ126" s="16" t="s">
        <v>82</v>
      </c>
      <c r="BK126" s="145">
        <f t="shared" ref="BK126:BK131" si="9">ROUND(I126*H126,2)</f>
        <v>2026</v>
      </c>
      <c r="BL126" s="16" t="s">
        <v>145</v>
      </c>
      <c r="BM126" s="144" t="s">
        <v>1221</v>
      </c>
    </row>
    <row r="127" spans="2:65" s="1" customFormat="1" ht="19.899999999999999" customHeight="1">
      <c r="B127" s="31"/>
      <c r="C127" s="132" t="s">
        <v>139</v>
      </c>
      <c r="D127" s="132" t="s">
        <v>141</v>
      </c>
      <c r="E127" s="133" t="s">
        <v>1222</v>
      </c>
      <c r="F127" s="134" t="s">
        <v>1223</v>
      </c>
      <c r="G127" s="135" t="s">
        <v>171</v>
      </c>
      <c r="H127" s="136">
        <v>95</v>
      </c>
      <c r="I127" s="137">
        <v>399</v>
      </c>
      <c r="J127" s="138">
        <f t="shared" si="0"/>
        <v>37905</v>
      </c>
      <c r="K127" s="139"/>
      <c r="L127" s="31"/>
      <c r="M127" s="140" t="s">
        <v>1</v>
      </c>
      <c r="N127" s="141" t="s">
        <v>39</v>
      </c>
      <c r="P127" s="142">
        <f t="shared" si="1"/>
        <v>0</v>
      </c>
      <c r="Q127" s="142">
        <v>0.4</v>
      </c>
      <c r="R127" s="142">
        <f t="shared" si="2"/>
        <v>38</v>
      </c>
      <c r="S127" s="142">
        <v>0</v>
      </c>
      <c r="T127" s="143">
        <f t="shared" si="3"/>
        <v>0</v>
      </c>
      <c r="AR127" s="144" t="s">
        <v>145</v>
      </c>
      <c r="AT127" s="144" t="s">
        <v>141</v>
      </c>
      <c r="AU127" s="144" t="s">
        <v>82</v>
      </c>
      <c r="AY127" s="16" t="s">
        <v>138</v>
      </c>
      <c r="BE127" s="145">
        <f t="shared" si="4"/>
        <v>37905</v>
      </c>
      <c r="BF127" s="145">
        <f t="shared" si="5"/>
        <v>0</v>
      </c>
      <c r="BG127" s="145">
        <f t="shared" si="6"/>
        <v>0</v>
      </c>
      <c r="BH127" s="145">
        <f t="shared" si="7"/>
        <v>0</v>
      </c>
      <c r="BI127" s="145">
        <f t="shared" si="8"/>
        <v>0</v>
      </c>
      <c r="BJ127" s="16" t="s">
        <v>82</v>
      </c>
      <c r="BK127" s="145">
        <f t="shared" si="9"/>
        <v>37905</v>
      </c>
      <c r="BL127" s="16" t="s">
        <v>145</v>
      </c>
      <c r="BM127" s="144" t="s">
        <v>1224</v>
      </c>
    </row>
    <row r="128" spans="2:65" s="1" customFormat="1" ht="19.899999999999999" customHeight="1">
      <c r="B128" s="31"/>
      <c r="C128" s="132" t="s">
        <v>145</v>
      </c>
      <c r="D128" s="132" t="s">
        <v>141</v>
      </c>
      <c r="E128" s="133" t="s">
        <v>1225</v>
      </c>
      <c r="F128" s="134" t="s">
        <v>1226</v>
      </c>
      <c r="G128" s="135" t="s">
        <v>171</v>
      </c>
      <c r="H128" s="136">
        <v>45</v>
      </c>
      <c r="I128" s="137">
        <v>427</v>
      </c>
      <c r="J128" s="138">
        <f t="shared" si="0"/>
        <v>19215</v>
      </c>
      <c r="K128" s="139"/>
      <c r="L128" s="31"/>
      <c r="M128" s="140" t="s">
        <v>1</v>
      </c>
      <c r="N128" s="141" t="s">
        <v>39</v>
      </c>
      <c r="P128" s="142">
        <f t="shared" si="1"/>
        <v>0</v>
      </c>
      <c r="Q128" s="142">
        <v>0.5</v>
      </c>
      <c r="R128" s="142">
        <f t="shared" si="2"/>
        <v>22.5</v>
      </c>
      <c r="S128" s="142">
        <v>0</v>
      </c>
      <c r="T128" s="143">
        <f t="shared" si="3"/>
        <v>0</v>
      </c>
      <c r="AR128" s="144" t="s">
        <v>145</v>
      </c>
      <c r="AT128" s="144" t="s">
        <v>141</v>
      </c>
      <c r="AU128" s="144" t="s">
        <v>82</v>
      </c>
      <c r="AY128" s="16" t="s">
        <v>138</v>
      </c>
      <c r="BE128" s="145">
        <f t="shared" si="4"/>
        <v>19215</v>
      </c>
      <c r="BF128" s="145">
        <f t="shared" si="5"/>
        <v>0</v>
      </c>
      <c r="BG128" s="145">
        <f t="shared" si="6"/>
        <v>0</v>
      </c>
      <c r="BH128" s="145">
        <f t="shared" si="7"/>
        <v>0</v>
      </c>
      <c r="BI128" s="145">
        <f t="shared" si="8"/>
        <v>0</v>
      </c>
      <c r="BJ128" s="16" t="s">
        <v>82</v>
      </c>
      <c r="BK128" s="145">
        <f t="shared" si="9"/>
        <v>19215</v>
      </c>
      <c r="BL128" s="16" t="s">
        <v>145</v>
      </c>
      <c r="BM128" s="144" t="s">
        <v>1227</v>
      </c>
    </row>
    <row r="129" spans="2:65" s="1" customFormat="1" ht="19.899999999999999" customHeight="1">
      <c r="B129" s="31"/>
      <c r="C129" s="132" t="s">
        <v>163</v>
      </c>
      <c r="D129" s="132" t="s">
        <v>141</v>
      </c>
      <c r="E129" s="133" t="s">
        <v>1228</v>
      </c>
      <c r="F129" s="134" t="s">
        <v>1229</v>
      </c>
      <c r="G129" s="135" t="s">
        <v>171</v>
      </c>
      <c r="H129" s="136">
        <v>30</v>
      </c>
      <c r="I129" s="137">
        <v>427</v>
      </c>
      <c r="J129" s="138">
        <f t="shared" si="0"/>
        <v>12810</v>
      </c>
      <c r="K129" s="139"/>
      <c r="L129" s="31"/>
      <c r="M129" s="140" t="s">
        <v>1</v>
      </c>
      <c r="N129" s="141" t="s">
        <v>39</v>
      </c>
      <c r="P129" s="142">
        <f t="shared" si="1"/>
        <v>0</v>
      </c>
      <c r="Q129" s="142">
        <v>0.75800000000000001</v>
      </c>
      <c r="R129" s="142">
        <f t="shared" si="2"/>
        <v>22.740000000000002</v>
      </c>
      <c r="S129" s="142">
        <v>0</v>
      </c>
      <c r="T129" s="143">
        <f t="shared" si="3"/>
        <v>0</v>
      </c>
      <c r="AR129" s="144" t="s">
        <v>145</v>
      </c>
      <c r="AT129" s="144" t="s">
        <v>141</v>
      </c>
      <c r="AU129" s="144" t="s">
        <v>82</v>
      </c>
      <c r="AY129" s="16" t="s">
        <v>138</v>
      </c>
      <c r="BE129" s="145">
        <f t="shared" si="4"/>
        <v>12810</v>
      </c>
      <c r="BF129" s="145">
        <f t="shared" si="5"/>
        <v>0</v>
      </c>
      <c r="BG129" s="145">
        <f t="shared" si="6"/>
        <v>0</v>
      </c>
      <c r="BH129" s="145">
        <f t="shared" si="7"/>
        <v>0</v>
      </c>
      <c r="BI129" s="145">
        <f t="shared" si="8"/>
        <v>0</v>
      </c>
      <c r="BJ129" s="16" t="s">
        <v>82</v>
      </c>
      <c r="BK129" s="145">
        <f t="shared" si="9"/>
        <v>12810</v>
      </c>
      <c r="BL129" s="16" t="s">
        <v>145</v>
      </c>
      <c r="BM129" s="144" t="s">
        <v>1230</v>
      </c>
    </row>
    <row r="130" spans="2:65" s="1" customFormat="1" ht="19.899999999999999" customHeight="1">
      <c r="B130" s="31"/>
      <c r="C130" s="132" t="s">
        <v>168</v>
      </c>
      <c r="D130" s="132" t="s">
        <v>141</v>
      </c>
      <c r="E130" s="133" t="s">
        <v>1231</v>
      </c>
      <c r="F130" s="134" t="s">
        <v>1232</v>
      </c>
      <c r="G130" s="135" t="s">
        <v>171</v>
      </c>
      <c r="H130" s="136">
        <v>57</v>
      </c>
      <c r="I130" s="137">
        <v>497</v>
      </c>
      <c r="J130" s="138">
        <f t="shared" si="0"/>
        <v>28329</v>
      </c>
      <c r="K130" s="139"/>
      <c r="L130" s="31"/>
      <c r="M130" s="140" t="s">
        <v>1</v>
      </c>
      <c r="N130" s="141" t="s">
        <v>39</v>
      </c>
      <c r="P130" s="142">
        <f t="shared" si="1"/>
        <v>0</v>
      </c>
      <c r="Q130" s="142">
        <v>0.995</v>
      </c>
      <c r="R130" s="142">
        <f t="shared" si="2"/>
        <v>56.714999999999996</v>
      </c>
      <c r="S130" s="142">
        <v>0</v>
      </c>
      <c r="T130" s="143">
        <f t="shared" si="3"/>
        <v>0</v>
      </c>
      <c r="AR130" s="144" t="s">
        <v>145</v>
      </c>
      <c r="AT130" s="144" t="s">
        <v>141</v>
      </c>
      <c r="AU130" s="144" t="s">
        <v>82</v>
      </c>
      <c r="AY130" s="16" t="s">
        <v>138</v>
      </c>
      <c r="BE130" s="145">
        <f t="shared" si="4"/>
        <v>28329</v>
      </c>
      <c r="BF130" s="145">
        <f t="shared" si="5"/>
        <v>0</v>
      </c>
      <c r="BG130" s="145">
        <f t="shared" si="6"/>
        <v>0</v>
      </c>
      <c r="BH130" s="145">
        <f t="shared" si="7"/>
        <v>0</v>
      </c>
      <c r="BI130" s="145">
        <f t="shared" si="8"/>
        <v>0</v>
      </c>
      <c r="BJ130" s="16" t="s">
        <v>82</v>
      </c>
      <c r="BK130" s="145">
        <f t="shared" si="9"/>
        <v>28329</v>
      </c>
      <c r="BL130" s="16" t="s">
        <v>145</v>
      </c>
      <c r="BM130" s="144" t="s">
        <v>1233</v>
      </c>
    </row>
    <row r="131" spans="2:65" s="1" customFormat="1" ht="19.899999999999999" customHeight="1">
      <c r="B131" s="31"/>
      <c r="C131" s="132" t="s">
        <v>174</v>
      </c>
      <c r="D131" s="132" t="s">
        <v>141</v>
      </c>
      <c r="E131" s="133" t="s">
        <v>1234</v>
      </c>
      <c r="F131" s="134" t="s">
        <v>1235</v>
      </c>
      <c r="G131" s="135" t="s">
        <v>171</v>
      </c>
      <c r="H131" s="136">
        <v>19</v>
      </c>
      <c r="I131" s="137">
        <v>830</v>
      </c>
      <c r="J131" s="138">
        <f t="shared" si="0"/>
        <v>15770</v>
      </c>
      <c r="K131" s="139"/>
      <c r="L131" s="31"/>
      <c r="M131" s="140" t="s">
        <v>1</v>
      </c>
      <c r="N131" s="141" t="s">
        <v>39</v>
      </c>
      <c r="P131" s="142">
        <f t="shared" si="1"/>
        <v>0</v>
      </c>
      <c r="Q131" s="142">
        <v>1.2390000000000001</v>
      </c>
      <c r="R131" s="142">
        <f t="shared" si="2"/>
        <v>23.541</v>
      </c>
      <c r="S131" s="142">
        <v>0</v>
      </c>
      <c r="T131" s="143">
        <f t="shared" si="3"/>
        <v>0</v>
      </c>
      <c r="AR131" s="144" t="s">
        <v>145</v>
      </c>
      <c r="AT131" s="144" t="s">
        <v>141</v>
      </c>
      <c r="AU131" s="144" t="s">
        <v>82</v>
      </c>
      <c r="AY131" s="16" t="s">
        <v>138</v>
      </c>
      <c r="BE131" s="145">
        <f t="shared" si="4"/>
        <v>15770</v>
      </c>
      <c r="BF131" s="145">
        <f t="shared" si="5"/>
        <v>0</v>
      </c>
      <c r="BG131" s="145">
        <f t="shared" si="6"/>
        <v>0</v>
      </c>
      <c r="BH131" s="145">
        <f t="shared" si="7"/>
        <v>0</v>
      </c>
      <c r="BI131" s="145">
        <f t="shared" si="8"/>
        <v>0</v>
      </c>
      <c r="BJ131" s="16" t="s">
        <v>82</v>
      </c>
      <c r="BK131" s="145">
        <f t="shared" si="9"/>
        <v>15770</v>
      </c>
      <c r="BL131" s="16" t="s">
        <v>145</v>
      </c>
      <c r="BM131" s="144" t="s">
        <v>1236</v>
      </c>
    </row>
    <row r="132" spans="2:65" s="11" customFormat="1" ht="25.9" customHeight="1">
      <c r="B132" s="120"/>
      <c r="D132" s="121" t="s">
        <v>73</v>
      </c>
      <c r="E132" s="122" t="s">
        <v>139</v>
      </c>
      <c r="F132" s="122" t="s">
        <v>1237</v>
      </c>
      <c r="I132" s="123"/>
      <c r="J132" s="124">
        <f>BK132</f>
        <v>54612</v>
      </c>
      <c r="L132" s="120"/>
      <c r="M132" s="125"/>
      <c r="P132" s="126">
        <f>SUM(P133:P142)</f>
        <v>0</v>
      </c>
      <c r="R132" s="126">
        <f>SUM(R133:R142)</f>
        <v>25.573999999999998</v>
      </c>
      <c r="T132" s="127">
        <f>SUM(T133:T142)</f>
        <v>0</v>
      </c>
      <c r="AR132" s="121" t="s">
        <v>82</v>
      </c>
      <c r="AT132" s="128" t="s">
        <v>73</v>
      </c>
      <c r="AU132" s="128" t="s">
        <v>74</v>
      </c>
      <c r="AY132" s="121" t="s">
        <v>138</v>
      </c>
      <c r="BK132" s="129">
        <f>SUM(BK133:BK142)</f>
        <v>54612</v>
      </c>
    </row>
    <row r="133" spans="2:65" s="1" customFormat="1" ht="14.45" customHeight="1">
      <c r="B133" s="31"/>
      <c r="C133" s="132" t="s">
        <v>180</v>
      </c>
      <c r="D133" s="132" t="s">
        <v>141</v>
      </c>
      <c r="E133" s="133" t="s">
        <v>1238</v>
      </c>
      <c r="F133" s="134" t="s">
        <v>1239</v>
      </c>
      <c r="G133" s="135" t="s">
        <v>144</v>
      </c>
      <c r="H133" s="136">
        <v>2</v>
      </c>
      <c r="I133" s="137">
        <v>791</v>
      </c>
      <c r="J133" s="138">
        <f t="shared" ref="J133:J142" si="10">ROUND(I133*H133,2)</f>
        <v>1582</v>
      </c>
      <c r="K133" s="139"/>
      <c r="L133" s="31"/>
      <c r="M133" s="140" t="s">
        <v>1</v>
      </c>
      <c r="N133" s="141" t="s">
        <v>39</v>
      </c>
      <c r="P133" s="142">
        <f t="shared" ref="P133:P142" si="11">O133*H133</f>
        <v>0</v>
      </c>
      <c r="Q133" s="142">
        <v>0.4</v>
      </c>
      <c r="R133" s="142">
        <f t="shared" ref="R133:R142" si="12">Q133*H133</f>
        <v>0.8</v>
      </c>
      <c r="S133" s="142">
        <v>0</v>
      </c>
      <c r="T133" s="143">
        <f t="shared" ref="T133:T142" si="13">S133*H133</f>
        <v>0</v>
      </c>
      <c r="AR133" s="144" t="s">
        <v>145</v>
      </c>
      <c r="AT133" s="144" t="s">
        <v>141</v>
      </c>
      <c r="AU133" s="144" t="s">
        <v>82</v>
      </c>
      <c r="AY133" s="16" t="s">
        <v>138</v>
      </c>
      <c r="BE133" s="145">
        <f t="shared" ref="BE133:BE142" si="14">IF(N133="základní",J133,0)</f>
        <v>1582</v>
      </c>
      <c r="BF133" s="145">
        <f t="shared" ref="BF133:BF142" si="15">IF(N133="snížená",J133,0)</f>
        <v>0</v>
      </c>
      <c r="BG133" s="145">
        <f t="shared" ref="BG133:BG142" si="16">IF(N133="zákl. přenesená",J133,0)</f>
        <v>0</v>
      </c>
      <c r="BH133" s="145">
        <f t="shared" ref="BH133:BH142" si="17">IF(N133="sníž. přenesená",J133,0)</f>
        <v>0</v>
      </c>
      <c r="BI133" s="145">
        <f t="shared" ref="BI133:BI142" si="18">IF(N133="nulová",J133,0)</f>
        <v>0</v>
      </c>
      <c r="BJ133" s="16" t="s">
        <v>82</v>
      </c>
      <c r="BK133" s="145">
        <f t="shared" ref="BK133:BK142" si="19">ROUND(I133*H133,2)</f>
        <v>1582</v>
      </c>
      <c r="BL133" s="16" t="s">
        <v>145</v>
      </c>
      <c r="BM133" s="144" t="s">
        <v>1240</v>
      </c>
    </row>
    <row r="134" spans="2:65" s="1" customFormat="1" ht="14.45" customHeight="1">
      <c r="B134" s="31"/>
      <c r="C134" s="132" t="s">
        <v>185</v>
      </c>
      <c r="D134" s="132" t="s">
        <v>141</v>
      </c>
      <c r="E134" s="133" t="s">
        <v>1241</v>
      </c>
      <c r="F134" s="134" t="s">
        <v>1242</v>
      </c>
      <c r="G134" s="135" t="s">
        <v>144</v>
      </c>
      <c r="H134" s="136">
        <v>10</v>
      </c>
      <c r="I134" s="137">
        <v>265</v>
      </c>
      <c r="J134" s="138">
        <f t="shared" si="10"/>
        <v>2650</v>
      </c>
      <c r="K134" s="139"/>
      <c r="L134" s="31"/>
      <c r="M134" s="140" t="s">
        <v>1</v>
      </c>
      <c r="N134" s="141" t="s">
        <v>39</v>
      </c>
      <c r="P134" s="142">
        <f t="shared" si="11"/>
        <v>0</v>
      </c>
      <c r="Q134" s="142">
        <v>0.35</v>
      </c>
      <c r="R134" s="142">
        <f t="shared" si="12"/>
        <v>3.5</v>
      </c>
      <c r="S134" s="142">
        <v>0</v>
      </c>
      <c r="T134" s="143">
        <f t="shared" si="13"/>
        <v>0</v>
      </c>
      <c r="AR134" s="144" t="s">
        <v>145</v>
      </c>
      <c r="AT134" s="144" t="s">
        <v>141</v>
      </c>
      <c r="AU134" s="144" t="s">
        <v>82</v>
      </c>
      <c r="AY134" s="16" t="s">
        <v>138</v>
      </c>
      <c r="BE134" s="145">
        <f t="shared" si="14"/>
        <v>2650</v>
      </c>
      <c r="BF134" s="145">
        <f t="shared" si="15"/>
        <v>0</v>
      </c>
      <c r="BG134" s="145">
        <f t="shared" si="16"/>
        <v>0</v>
      </c>
      <c r="BH134" s="145">
        <f t="shared" si="17"/>
        <v>0</v>
      </c>
      <c r="BI134" s="145">
        <f t="shared" si="18"/>
        <v>0</v>
      </c>
      <c r="BJ134" s="16" t="s">
        <v>82</v>
      </c>
      <c r="BK134" s="145">
        <f t="shared" si="19"/>
        <v>2650</v>
      </c>
      <c r="BL134" s="16" t="s">
        <v>145</v>
      </c>
      <c r="BM134" s="144" t="s">
        <v>1243</v>
      </c>
    </row>
    <row r="135" spans="2:65" s="1" customFormat="1" ht="14.45" customHeight="1">
      <c r="B135" s="31"/>
      <c r="C135" s="132" t="s">
        <v>190</v>
      </c>
      <c r="D135" s="132" t="s">
        <v>141</v>
      </c>
      <c r="E135" s="133" t="s">
        <v>1244</v>
      </c>
      <c r="F135" s="134" t="s">
        <v>1245</v>
      </c>
      <c r="G135" s="135" t="s">
        <v>144</v>
      </c>
      <c r="H135" s="136">
        <v>4</v>
      </c>
      <c r="I135" s="137">
        <v>413</v>
      </c>
      <c r="J135" s="138">
        <f t="shared" si="10"/>
        <v>1652</v>
      </c>
      <c r="K135" s="139"/>
      <c r="L135" s="31"/>
      <c r="M135" s="140" t="s">
        <v>1</v>
      </c>
      <c r="N135" s="141" t="s">
        <v>39</v>
      </c>
      <c r="P135" s="142">
        <f t="shared" si="11"/>
        <v>0</v>
      </c>
      <c r="Q135" s="142">
        <v>0.3</v>
      </c>
      <c r="R135" s="142">
        <f t="shared" si="12"/>
        <v>1.2</v>
      </c>
      <c r="S135" s="142">
        <v>0</v>
      </c>
      <c r="T135" s="143">
        <f t="shared" si="13"/>
        <v>0</v>
      </c>
      <c r="AR135" s="144" t="s">
        <v>145</v>
      </c>
      <c r="AT135" s="144" t="s">
        <v>141</v>
      </c>
      <c r="AU135" s="144" t="s">
        <v>82</v>
      </c>
      <c r="AY135" s="16" t="s">
        <v>138</v>
      </c>
      <c r="BE135" s="145">
        <f t="shared" si="14"/>
        <v>1652</v>
      </c>
      <c r="BF135" s="145">
        <f t="shared" si="15"/>
        <v>0</v>
      </c>
      <c r="BG135" s="145">
        <f t="shared" si="16"/>
        <v>0</v>
      </c>
      <c r="BH135" s="145">
        <f t="shared" si="17"/>
        <v>0</v>
      </c>
      <c r="BI135" s="145">
        <f t="shared" si="18"/>
        <v>0</v>
      </c>
      <c r="BJ135" s="16" t="s">
        <v>82</v>
      </c>
      <c r="BK135" s="145">
        <f t="shared" si="19"/>
        <v>1652</v>
      </c>
      <c r="BL135" s="16" t="s">
        <v>145</v>
      </c>
      <c r="BM135" s="144" t="s">
        <v>1246</v>
      </c>
    </row>
    <row r="136" spans="2:65" s="1" customFormat="1" ht="14.45" customHeight="1">
      <c r="B136" s="31"/>
      <c r="C136" s="132" t="s">
        <v>195</v>
      </c>
      <c r="D136" s="132" t="s">
        <v>141</v>
      </c>
      <c r="E136" s="133" t="s">
        <v>1247</v>
      </c>
      <c r="F136" s="134" t="s">
        <v>1248</v>
      </c>
      <c r="G136" s="135" t="s">
        <v>144</v>
      </c>
      <c r="H136" s="136">
        <v>4</v>
      </c>
      <c r="I136" s="137">
        <v>77</v>
      </c>
      <c r="J136" s="138">
        <f t="shared" si="10"/>
        <v>308</v>
      </c>
      <c r="K136" s="139"/>
      <c r="L136" s="31"/>
      <c r="M136" s="140" t="s">
        <v>1</v>
      </c>
      <c r="N136" s="141" t="s">
        <v>39</v>
      </c>
      <c r="P136" s="142">
        <f t="shared" si="11"/>
        <v>0</v>
      </c>
      <c r="Q136" s="142">
        <v>0.1</v>
      </c>
      <c r="R136" s="142">
        <f t="shared" si="12"/>
        <v>0.4</v>
      </c>
      <c r="S136" s="142">
        <v>0</v>
      </c>
      <c r="T136" s="143">
        <f t="shared" si="13"/>
        <v>0</v>
      </c>
      <c r="AR136" s="144" t="s">
        <v>145</v>
      </c>
      <c r="AT136" s="144" t="s">
        <v>141</v>
      </c>
      <c r="AU136" s="144" t="s">
        <v>82</v>
      </c>
      <c r="AY136" s="16" t="s">
        <v>138</v>
      </c>
      <c r="BE136" s="145">
        <f t="shared" si="14"/>
        <v>308</v>
      </c>
      <c r="BF136" s="145">
        <f t="shared" si="15"/>
        <v>0</v>
      </c>
      <c r="BG136" s="145">
        <f t="shared" si="16"/>
        <v>0</v>
      </c>
      <c r="BH136" s="145">
        <f t="shared" si="17"/>
        <v>0</v>
      </c>
      <c r="BI136" s="145">
        <f t="shared" si="18"/>
        <v>0</v>
      </c>
      <c r="BJ136" s="16" t="s">
        <v>82</v>
      </c>
      <c r="BK136" s="145">
        <f t="shared" si="19"/>
        <v>308</v>
      </c>
      <c r="BL136" s="16" t="s">
        <v>145</v>
      </c>
      <c r="BM136" s="144" t="s">
        <v>1249</v>
      </c>
    </row>
    <row r="137" spans="2:65" s="1" customFormat="1" ht="22.15" customHeight="1">
      <c r="B137" s="31"/>
      <c r="C137" s="132" t="s">
        <v>8</v>
      </c>
      <c r="D137" s="132" t="s">
        <v>141</v>
      </c>
      <c r="E137" s="133" t="s">
        <v>1250</v>
      </c>
      <c r="F137" s="134" t="s">
        <v>1251</v>
      </c>
      <c r="G137" s="135" t="s">
        <v>784</v>
      </c>
      <c r="H137" s="136">
        <v>29</v>
      </c>
      <c r="I137" s="137">
        <v>560</v>
      </c>
      <c r="J137" s="138">
        <f t="shared" si="10"/>
        <v>16240</v>
      </c>
      <c r="K137" s="139"/>
      <c r="L137" s="31"/>
      <c r="M137" s="140" t="s">
        <v>1</v>
      </c>
      <c r="N137" s="141" t="s">
        <v>39</v>
      </c>
      <c r="P137" s="142">
        <f t="shared" si="11"/>
        <v>0</v>
      </c>
      <c r="Q137" s="142">
        <v>0.2</v>
      </c>
      <c r="R137" s="142">
        <f t="shared" si="12"/>
        <v>5.8000000000000007</v>
      </c>
      <c r="S137" s="142">
        <v>0</v>
      </c>
      <c r="T137" s="143">
        <f t="shared" si="13"/>
        <v>0</v>
      </c>
      <c r="AR137" s="144" t="s">
        <v>145</v>
      </c>
      <c r="AT137" s="144" t="s">
        <v>141</v>
      </c>
      <c r="AU137" s="144" t="s">
        <v>82</v>
      </c>
      <c r="AY137" s="16" t="s">
        <v>138</v>
      </c>
      <c r="BE137" s="145">
        <f t="shared" si="14"/>
        <v>16240</v>
      </c>
      <c r="BF137" s="145">
        <f t="shared" si="15"/>
        <v>0</v>
      </c>
      <c r="BG137" s="145">
        <f t="shared" si="16"/>
        <v>0</v>
      </c>
      <c r="BH137" s="145">
        <f t="shared" si="17"/>
        <v>0</v>
      </c>
      <c r="BI137" s="145">
        <f t="shared" si="18"/>
        <v>0</v>
      </c>
      <c r="BJ137" s="16" t="s">
        <v>82</v>
      </c>
      <c r="BK137" s="145">
        <f t="shared" si="19"/>
        <v>16240</v>
      </c>
      <c r="BL137" s="16" t="s">
        <v>145</v>
      </c>
      <c r="BM137" s="144" t="s">
        <v>1252</v>
      </c>
    </row>
    <row r="138" spans="2:65" s="1" customFormat="1" ht="14.45" customHeight="1">
      <c r="B138" s="31"/>
      <c r="C138" s="132" t="s">
        <v>214</v>
      </c>
      <c r="D138" s="132" t="s">
        <v>141</v>
      </c>
      <c r="E138" s="133" t="s">
        <v>1253</v>
      </c>
      <c r="F138" s="134" t="s">
        <v>1254</v>
      </c>
      <c r="G138" s="135" t="s">
        <v>784</v>
      </c>
      <c r="H138" s="136">
        <v>29</v>
      </c>
      <c r="I138" s="137">
        <v>420</v>
      </c>
      <c r="J138" s="138">
        <f t="shared" si="10"/>
        <v>12180</v>
      </c>
      <c r="K138" s="139"/>
      <c r="L138" s="31"/>
      <c r="M138" s="140" t="s">
        <v>1</v>
      </c>
      <c r="N138" s="141" t="s">
        <v>39</v>
      </c>
      <c r="P138" s="142">
        <f t="shared" si="11"/>
        <v>0</v>
      </c>
      <c r="Q138" s="142">
        <v>0.2</v>
      </c>
      <c r="R138" s="142">
        <f t="shared" si="12"/>
        <v>5.8000000000000007</v>
      </c>
      <c r="S138" s="142">
        <v>0</v>
      </c>
      <c r="T138" s="143">
        <f t="shared" si="13"/>
        <v>0</v>
      </c>
      <c r="AR138" s="144" t="s">
        <v>145</v>
      </c>
      <c r="AT138" s="144" t="s">
        <v>141</v>
      </c>
      <c r="AU138" s="144" t="s">
        <v>82</v>
      </c>
      <c r="AY138" s="16" t="s">
        <v>138</v>
      </c>
      <c r="BE138" s="145">
        <f t="shared" si="14"/>
        <v>12180</v>
      </c>
      <c r="BF138" s="145">
        <f t="shared" si="15"/>
        <v>0</v>
      </c>
      <c r="BG138" s="145">
        <f t="shared" si="16"/>
        <v>0</v>
      </c>
      <c r="BH138" s="145">
        <f t="shared" si="17"/>
        <v>0</v>
      </c>
      <c r="BI138" s="145">
        <f t="shared" si="18"/>
        <v>0</v>
      </c>
      <c r="BJ138" s="16" t="s">
        <v>82</v>
      </c>
      <c r="BK138" s="145">
        <f t="shared" si="19"/>
        <v>12180</v>
      </c>
      <c r="BL138" s="16" t="s">
        <v>145</v>
      </c>
      <c r="BM138" s="144" t="s">
        <v>1255</v>
      </c>
    </row>
    <row r="139" spans="2:65" s="1" customFormat="1" ht="22.15" customHeight="1">
      <c r="B139" s="31"/>
      <c r="C139" s="132" t="s">
        <v>218</v>
      </c>
      <c r="D139" s="132" t="s">
        <v>141</v>
      </c>
      <c r="E139" s="133" t="s">
        <v>1256</v>
      </c>
      <c r="F139" s="134" t="s">
        <v>1257</v>
      </c>
      <c r="G139" s="135" t="s">
        <v>784</v>
      </c>
      <c r="H139" s="136">
        <v>29</v>
      </c>
      <c r="I139" s="137">
        <v>450</v>
      </c>
      <c r="J139" s="138">
        <f t="shared" si="10"/>
        <v>13050</v>
      </c>
      <c r="K139" s="139"/>
      <c r="L139" s="31"/>
      <c r="M139" s="140" t="s">
        <v>1</v>
      </c>
      <c r="N139" s="141" t="s">
        <v>39</v>
      </c>
      <c r="P139" s="142">
        <f t="shared" si="11"/>
        <v>0</v>
      </c>
      <c r="Q139" s="142">
        <v>0.1</v>
      </c>
      <c r="R139" s="142">
        <f t="shared" si="12"/>
        <v>2.9000000000000004</v>
      </c>
      <c r="S139" s="142">
        <v>0</v>
      </c>
      <c r="T139" s="143">
        <f t="shared" si="13"/>
        <v>0</v>
      </c>
      <c r="AR139" s="144" t="s">
        <v>145</v>
      </c>
      <c r="AT139" s="144" t="s">
        <v>141</v>
      </c>
      <c r="AU139" s="144" t="s">
        <v>82</v>
      </c>
      <c r="AY139" s="16" t="s">
        <v>138</v>
      </c>
      <c r="BE139" s="145">
        <f t="shared" si="14"/>
        <v>13050</v>
      </c>
      <c r="BF139" s="145">
        <f t="shared" si="15"/>
        <v>0</v>
      </c>
      <c r="BG139" s="145">
        <f t="shared" si="16"/>
        <v>0</v>
      </c>
      <c r="BH139" s="145">
        <f t="shared" si="17"/>
        <v>0</v>
      </c>
      <c r="BI139" s="145">
        <f t="shared" si="18"/>
        <v>0</v>
      </c>
      <c r="BJ139" s="16" t="s">
        <v>82</v>
      </c>
      <c r="BK139" s="145">
        <f t="shared" si="19"/>
        <v>13050</v>
      </c>
      <c r="BL139" s="16" t="s">
        <v>145</v>
      </c>
      <c r="BM139" s="144" t="s">
        <v>1258</v>
      </c>
    </row>
    <row r="140" spans="2:65" s="1" customFormat="1" ht="14.45" customHeight="1">
      <c r="B140" s="31"/>
      <c r="C140" s="132" t="s">
        <v>223</v>
      </c>
      <c r="D140" s="132" t="s">
        <v>141</v>
      </c>
      <c r="E140" s="133" t="s">
        <v>1259</v>
      </c>
      <c r="F140" s="134" t="s">
        <v>1260</v>
      </c>
      <c r="G140" s="135" t="s">
        <v>784</v>
      </c>
      <c r="H140" s="136">
        <v>29</v>
      </c>
      <c r="I140" s="137">
        <v>104</v>
      </c>
      <c r="J140" s="138">
        <f t="shared" si="10"/>
        <v>3016</v>
      </c>
      <c r="K140" s="139"/>
      <c r="L140" s="31"/>
      <c r="M140" s="140" t="s">
        <v>1</v>
      </c>
      <c r="N140" s="141" t="s">
        <v>39</v>
      </c>
      <c r="P140" s="142">
        <f t="shared" si="11"/>
        <v>0</v>
      </c>
      <c r="Q140" s="142">
        <v>0.1</v>
      </c>
      <c r="R140" s="142">
        <f t="shared" si="12"/>
        <v>2.9000000000000004</v>
      </c>
      <c r="S140" s="142">
        <v>0</v>
      </c>
      <c r="T140" s="143">
        <f t="shared" si="13"/>
        <v>0</v>
      </c>
      <c r="AR140" s="144" t="s">
        <v>145</v>
      </c>
      <c r="AT140" s="144" t="s">
        <v>141</v>
      </c>
      <c r="AU140" s="144" t="s">
        <v>82</v>
      </c>
      <c r="AY140" s="16" t="s">
        <v>138</v>
      </c>
      <c r="BE140" s="145">
        <f t="shared" si="14"/>
        <v>3016</v>
      </c>
      <c r="BF140" s="145">
        <f t="shared" si="15"/>
        <v>0</v>
      </c>
      <c r="BG140" s="145">
        <f t="shared" si="16"/>
        <v>0</v>
      </c>
      <c r="BH140" s="145">
        <f t="shared" si="17"/>
        <v>0</v>
      </c>
      <c r="BI140" s="145">
        <f t="shared" si="18"/>
        <v>0</v>
      </c>
      <c r="BJ140" s="16" t="s">
        <v>82</v>
      </c>
      <c r="BK140" s="145">
        <f t="shared" si="19"/>
        <v>3016</v>
      </c>
      <c r="BL140" s="16" t="s">
        <v>145</v>
      </c>
      <c r="BM140" s="144" t="s">
        <v>1261</v>
      </c>
    </row>
    <row r="141" spans="2:65" s="1" customFormat="1" ht="14.45" customHeight="1">
      <c r="B141" s="31"/>
      <c r="C141" s="132" t="s">
        <v>228</v>
      </c>
      <c r="D141" s="132" t="s">
        <v>141</v>
      </c>
      <c r="E141" s="133" t="s">
        <v>1262</v>
      </c>
      <c r="F141" s="134" t="s">
        <v>1263</v>
      </c>
      <c r="G141" s="135" t="s">
        <v>144</v>
      </c>
      <c r="H141" s="136">
        <v>2</v>
      </c>
      <c r="I141" s="137">
        <v>287</v>
      </c>
      <c r="J141" s="138">
        <f t="shared" si="10"/>
        <v>574</v>
      </c>
      <c r="K141" s="139"/>
      <c r="L141" s="31"/>
      <c r="M141" s="140" t="s">
        <v>1</v>
      </c>
      <c r="N141" s="141" t="s">
        <v>39</v>
      </c>
      <c r="P141" s="142">
        <f t="shared" si="11"/>
        <v>0</v>
      </c>
      <c r="Q141" s="142">
        <v>0.18</v>
      </c>
      <c r="R141" s="142">
        <f t="shared" si="12"/>
        <v>0.36</v>
      </c>
      <c r="S141" s="142">
        <v>0</v>
      </c>
      <c r="T141" s="143">
        <f t="shared" si="13"/>
        <v>0</v>
      </c>
      <c r="AR141" s="144" t="s">
        <v>145</v>
      </c>
      <c r="AT141" s="144" t="s">
        <v>141</v>
      </c>
      <c r="AU141" s="144" t="s">
        <v>82</v>
      </c>
      <c r="AY141" s="16" t="s">
        <v>138</v>
      </c>
      <c r="BE141" s="145">
        <f t="shared" si="14"/>
        <v>574</v>
      </c>
      <c r="BF141" s="145">
        <f t="shared" si="15"/>
        <v>0</v>
      </c>
      <c r="BG141" s="145">
        <f t="shared" si="16"/>
        <v>0</v>
      </c>
      <c r="BH141" s="145">
        <f t="shared" si="17"/>
        <v>0</v>
      </c>
      <c r="BI141" s="145">
        <f t="shared" si="18"/>
        <v>0</v>
      </c>
      <c r="BJ141" s="16" t="s">
        <v>82</v>
      </c>
      <c r="BK141" s="145">
        <f t="shared" si="19"/>
        <v>574</v>
      </c>
      <c r="BL141" s="16" t="s">
        <v>145</v>
      </c>
      <c r="BM141" s="144" t="s">
        <v>1264</v>
      </c>
    </row>
    <row r="142" spans="2:65" s="1" customFormat="1" ht="14.45" customHeight="1">
      <c r="B142" s="31"/>
      <c r="C142" s="132" t="s">
        <v>233</v>
      </c>
      <c r="D142" s="132" t="s">
        <v>141</v>
      </c>
      <c r="E142" s="133" t="s">
        <v>1265</v>
      </c>
      <c r="F142" s="134" t="s">
        <v>1266</v>
      </c>
      <c r="G142" s="135" t="s">
        <v>144</v>
      </c>
      <c r="H142" s="136">
        <v>6</v>
      </c>
      <c r="I142" s="137">
        <v>560</v>
      </c>
      <c r="J142" s="138">
        <f t="shared" si="10"/>
        <v>3360</v>
      </c>
      <c r="K142" s="139"/>
      <c r="L142" s="31"/>
      <c r="M142" s="140" t="s">
        <v>1</v>
      </c>
      <c r="N142" s="141" t="s">
        <v>39</v>
      </c>
      <c r="P142" s="142">
        <f t="shared" si="11"/>
        <v>0</v>
      </c>
      <c r="Q142" s="142">
        <v>0.31900000000000001</v>
      </c>
      <c r="R142" s="142">
        <f t="shared" si="12"/>
        <v>1.9140000000000001</v>
      </c>
      <c r="S142" s="142">
        <v>0</v>
      </c>
      <c r="T142" s="143">
        <f t="shared" si="13"/>
        <v>0</v>
      </c>
      <c r="AR142" s="144" t="s">
        <v>145</v>
      </c>
      <c r="AT142" s="144" t="s">
        <v>141</v>
      </c>
      <c r="AU142" s="144" t="s">
        <v>82</v>
      </c>
      <c r="AY142" s="16" t="s">
        <v>138</v>
      </c>
      <c r="BE142" s="145">
        <f t="shared" si="14"/>
        <v>3360</v>
      </c>
      <c r="BF142" s="145">
        <f t="shared" si="15"/>
        <v>0</v>
      </c>
      <c r="BG142" s="145">
        <f t="shared" si="16"/>
        <v>0</v>
      </c>
      <c r="BH142" s="145">
        <f t="shared" si="17"/>
        <v>0</v>
      </c>
      <c r="BI142" s="145">
        <f t="shared" si="18"/>
        <v>0</v>
      </c>
      <c r="BJ142" s="16" t="s">
        <v>82</v>
      </c>
      <c r="BK142" s="145">
        <f t="shared" si="19"/>
        <v>3360</v>
      </c>
      <c r="BL142" s="16" t="s">
        <v>145</v>
      </c>
      <c r="BM142" s="144" t="s">
        <v>1267</v>
      </c>
    </row>
    <row r="143" spans="2:65" s="11" customFormat="1" ht="25.9" customHeight="1">
      <c r="B143" s="120"/>
      <c r="D143" s="121" t="s">
        <v>73</v>
      </c>
      <c r="E143" s="122" t="s">
        <v>145</v>
      </c>
      <c r="F143" s="122" t="s">
        <v>1268</v>
      </c>
      <c r="I143" s="123"/>
      <c r="J143" s="124">
        <f>BK143</f>
        <v>117104</v>
      </c>
      <c r="L143" s="120"/>
      <c r="M143" s="125"/>
      <c r="P143" s="126">
        <f>SUM(P144:P155)</f>
        <v>0</v>
      </c>
      <c r="R143" s="126">
        <f>SUM(R144:R155)</f>
        <v>695.92</v>
      </c>
      <c r="T143" s="127">
        <f>SUM(T144:T155)</f>
        <v>0</v>
      </c>
      <c r="AR143" s="121" t="s">
        <v>82</v>
      </c>
      <c r="AT143" s="128" t="s">
        <v>73</v>
      </c>
      <c r="AU143" s="128" t="s">
        <v>74</v>
      </c>
      <c r="AY143" s="121" t="s">
        <v>138</v>
      </c>
      <c r="BK143" s="129">
        <f>SUM(BK144:BK155)</f>
        <v>117104</v>
      </c>
    </row>
    <row r="144" spans="2:65" s="1" customFormat="1" ht="22.15" customHeight="1">
      <c r="B144" s="31"/>
      <c r="C144" s="132" t="s">
        <v>238</v>
      </c>
      <c r="D144" s="132" t="s">
        <v>141</v>
      </c>
      <c r="E144" s="133" t="s">
        <v>1269</v>
      </c>
      <c r="F144" s="134" t="s">
        <v>1270</v>
      </c>
      <c r="G144" s="135" t="s">
        <v>144</v>
      </c>
      <c r="H144" s="136">
        <v>2</v>
      </c>
      <c r="I144" s="137">
        <v>2063</v>
      </c>
      <c r="J144" s="138">
        <f t="shared" ref="J144:J155" si="20">ROUND(I144*H144,2)</f>
        <v>4126</v>
      </c>
      <c r="K144" s="139"/>
      <c r="L144" s="31"/>
      <c r="M144" s="140" t="s">
        <v>1</v>
      </c>
      <c r="N144" s="141" t="s">
        <v>39</v>
      </c>
      <c r="P144" s="142">
        <f t="shared" ref="P144:P155" si="21">O144*H144</f>
        <v>0</v>
      </c>
      <c r="Q144" s="142">
        <v>6.28</v>
      </c>
      <c r="R144" s="142">
        <f t="shared" ref="R144:R155" si="22">Q144*H144</f>
        <v>12.56</v>
      </c>
      <c r="S144" s="142">
        <v>0</v>
      </c>
      <c r="T144" s="143">
        <f t="shared" ref="T144:T155" si="23">S144*H144</f>
        <v>0</v>
      </c>
      <c r="AR144" s="144" t="s">
        <v>145</v>
      </c>
      <c r="AT144" s="144" t="s">
        <v>141</v>
      </c>
      <c r="AU144" s="144" t="s">
        <v>82</v>
      </c>
      <c r="AY144" s="16" t="s">
        <v>138</v>
      </c>
      <c r="BE144" s="145">
        <f t="shared" ref="BE144:BE155" si="24">IF(N144="základní",J144,0)</f>
        <v>4126</v>
      </c>
      <c r="BF144" s="145">
        <f t="shared" ref="BF144:BF155" si="25">IF(N144="snížená",J144,0)</f>
        <v>0</v>
      </c>
      <c r="BG144" s="145">
        <f t="shared" ref="BG144:BG155" si="26">IF(N144="zákl. přenesená",J144,0)</f>
        <v>0</v>
      </c>
      <c r="BH144" s="145">
        <f t="shared" ref="BH144:BH155" si="27">IF(N144="sníž. přenesená",J144,0)</f>
        <v>0</v>
      </c>
      <c r="BI144" s="145">
        <f t="shared" ref="BI144:BI155" si="28">IF(N144="nulová",J144,0)</f>
        <v>0</v>
      </c>
      <c r="BJ144" s="16" t="s">
        <v>82</v>
      </c>
      <c r="BK144" s="145">
        <f t="shared" ref="BK144:BK155" si="29">ROUND(I144*H144,2)</f>
        <v>4126</v>
      </c>
      <c r="BL144" s="16" t="s">
        <v>145</v>
      </c>
      <c r="BM144" s="144" t="s">
        <v>1271</v>
      </c>
    </row>
    <row r="145" spans="2:65" s="1" customFormat="1" ht="22.15" customHeight="1">
      <c r="B145" s="31"/>
      <c r="C145" s="132" t="s">
        <v>243</v>
      </c>
      <c r="D145" s="132" t="s">
        <v>141</v>
      </c>
      <c r="E145" s="133" t="s">
        <v>1272</v>
      </c>
      <c r="F145" s="134" t="s">
        <v>1273</v>
      </c>
      <c r="G145" s="135" t="s">
        <v>144</v>
      </c>
      <c r="H145" s="136">
        <v>1</v>
      </c>
      <c r="I145" s="137">
        <v>2732</v>
      </c>
      <c r="J145" s="138">
        <f t="shared" si="20"/>
        <v>2732</v>
      </c>
      <c r="K145" s="139"/>
      <c r="L145" s="31"/>
      <c r="M145" s="140" t="s">
        <v>1</v>
      </c>
      <c r="N145" s="141" t="s">
        <v>39</v>
      </c>
      <c r="P145" s="142">
        <f t="shared" si="21"/>
        <v>0</v>
      </c>
      <c r="Q145" s="142">
        <v>11.05</v>
      </c>
      <c r="R145" s="142">
        <f t="shared" si="22"/>
        <v>11.05</v>
      </c>
      <c r="S145" s="142">
        <v>0</v>
      </c>
      <c r="T145" s="143">
        <f t="shared" si="23"/>
        <v>0</v>
      </c>
      <c r="AR145" s="144" t="s">
        <v>145</v>
      </c>
      <c r="AT145" s="144" t="s">
        <v>141</v>
      </c>
      <c r="AU145" s="144" t="s">
        <v>82</v>
      </c>
      <c r="AY145" s="16" t="s">
        <v>138</v>
      </c>
      <c r="BE145" s="145">
        <f t="shared" si="24"/>
        <v>2732</v>
      </c>
      <c r="BF145" s="145">
        <f t="shared" si="25"/>
        <v>0</v>
      </c>
      <c r="BG145" s="145">
        <f t="shared" si="26"/>
        <v>0</v>
      </c>
      <c r="BH145" s="145">
        <f t="shared" si="27"/>
        <v>0</v>
      </c>
      <c r="BI145" s="145">
        <f t="shared" si="28"/>
        <v>0</v>
      </c>
      <c r="BJ145" s="16" t="s">
        <v>82</v>
      </c>
      <c r="BK145" s="145">
        <f t="shared" si="29"/>
        <v>2732</v>
      </c>
      <c r="BL145" s="16" t="s">
        <v>145</v>
      </c>
      <c r="BM145" s="144" t="s">
        <v>1274</v>
      </c>
    </row>
    <row r="146" spans="2:65" s="1" customFormat="1" ht="22.15" customHeight="1">
      <c r="B146" s="31"/>
      <c r="C146" s="132" t="s">
        <v>247</v>
      </c>
      <c r="D146" s="132" t="s">
        <v>141</v>
      </c>
      <c r="E146" s="133" t="s">
        <v>1275</v>
      </c>
      <c r="F146" s="134" t="s">
        <v>1276</v>
      </c>
      <c r="G146" s="135" t="s">
        <v>144</v>
      </c>
      <c r="H146" s="136">
        <v>2</v>
      </c>
      <c r="I146" s="137">
        <v>3478</v>
      </c>
      <c r="J146" s="138">
        <f t="shared" si="20"/>
        <v>6956</v>
      </c>
      <c r="K146" s="139"/>
      <c r="L146" s="31"/>
      <c r="M146" s="140" t="s">
        <v>1</v>
      </c>
      <c r="N146" s="141" t="s">
        <v>39</v>
      </c>
      <c r="P146" s="142">
        <f t="shared" si="21"/>
        <v>0</v>
      </c>
      <c r="Q146" s="142">
        <v>19.89</v>
      </c>
      <c r="R146" s="142">
        <f t="shared" si="22"/>
        <v>39.78</v>
      </c>
      <c r="S146" s="142">
        <v>0</v>
      </c>
      <c r="T146" s="143">
        <f t="shared" si="23"/>
        <v>0</v>
      </c>
      <c r="AR146" s="144" t="s">
        <v>145</v>
      </c>
      <c r="AT146" s="144" t="s">
        <v>141</v>
      </c>
      <c r="AU146" s="144" t="s">
        <v>82</v>
      </c>
      <c r="AY146" s="16" t="s">
        <v>138</v>
      </c>
      <c r="BE146" s="145">
        <f t="shared" si="24"/>
        <v>6956</v>
      </c>
      <c r="BF146" s="145">
        <f t="shared" si="25"/>
        <v>0</v>
      </c>
      <c r="BG146" s="145">
        <f t="shared" si="26"/>
        <v>0</v>
      </c>
      <c r="BH146" s="145">
        <f t="shared" si="27"/>
        <v>0</v>
      </c>
      <c r="BI146" s="145">
        <f t="shared" si="28"/>
        <v>0</v>
      </c>
      <c r="BJ146" s="16" t="s">
        <v>82</v>
      </c>
      <c r="BK146" s="145">
        <f t="shared" si="29"/>
        <v>6956</v>
      </c>
      <c r="BL146" s="16" t="s">
        <v>145</v>
      </c>
      <c r="BM146" s="144" t="s">
        <v>1277</v>
      </c>
    </row>
    <row r="147" spans="2:65" s="1" customFormat="1" ht="22.15" customHeight="1">
      <c r="B147" s="31"/>
      <c r="C147" s="132" t="s">
        <v>7</v>
      </c>
      <c r="D147" s="132" t="s">
        <v>141</v>
      </c>
      <c r="E147" s="133" t="s">
        <v>1278</v>
      </c>
      <c r="F147" s="134" t="s">
        <v>1279</v>
      </c>
      <c r="G147" s="135" t="s">
        <v>144</v>
      </c>
      <c r="H147" s="136">
        <v>1</v>
      </c>
      <c r="I147" s="137">
        <v>3617</v>
      </c>
      <c r="J147" s="138">
        <f t="shared" si="20"/>
        <v>3617</v>
      </c>
      <c r="K147" s="139"/>
      <c r="L147" s="31"/>
      <c r="M147" s="140" t="s">
        <v>1</v>
      </c>
      <c r="N147" s="141" t="s">
        <v>39</v>
      </c>
      <c r="P147" s="142">
        <f t="shared" si="21"/>
        <v>0</v>
      </c>
      <c r="Q147" s="142">
        <v>16.079999999999998</v>
      </c>
      <c r="R147" s="142">
        <f t="shared" si="22"/>
        <v>16.079999999999998</v>
      </c>
      <c r="S147" s="142">
        <v>0</v>
      </c>
      <c r="T147" s="143">
        <f t="shared" si="23"/>
        <v>0</v>
      </c>
      <c r="AR147" s="144" t="s">
        <v>145</v>
      </c>
      <c r="AT147" s="144" t="s">
        <v>141</v>
      </c>
      <c r="AU147" s="144" t="s">
        <v>82</v>
      </c>
      <c r="AY147" s="16" t="s">
        <v>138</v>
      </c>
      <c r="BE147" s="145">
        <f t="shared" si="24"/>
        <v>3617</v>
      </c>
      <c r="BF147" s="145">
        <f t="shared" si="25"/>
        <v>0</v>
      </c>
      <c r="BG147" s="145">
        <f t="shared" si="26"/>
        <v>0</v>
      </c>
      <c r="BH147" s="145">
        <f t="shared" si="27"/>
        <v>0</v>
      </c>
      <c r="BI147" s="145">
        <f t="shared" si="28"/>
        <v>0</v>
      </c>
      <c r="BJ147" s="16" t="s">
        <v>82</v>
      </c>
      <c r="BK147" s="145">
        <f t="shared" si="29"/>
        <v>3617</v>
      </c>
      <c r="BL147" s="16" t="s">
        <v>145</v>
      </c>
      <c r="BM147" s="144" t="s">
        <v>1280</v>
      </c>
    </row>
    <row r="148" spans="2:65" s="1" customFormat="1" ht="22.15" customHeight="1">
      <c r="B148" s="31"/>
      <c r="C148" s="132" t="s">
        <v>260</v>
      </c>
      <c r="D148" s="132" t="s">
        <v>141</v>
      </c>
      <c r="E148" s="133" t="s">
        <v>1281</v>
      </c>
      <c r="F148" s="134" t="s">
        <v>1282</v>
      </c>
      <c r="G148" s="135" t="s">
        <v>144</v>
      </c>
      <c r="H148" s="136">
        <v>1</v>
      </c>
      <c r="I148" s="137">
        <v>3424</v>
      </c>
      <c r="J148" s="138">
        <f t="shared" si="20"/>
        <v>3424</v>
      </c>
      <c r="K148" s="139"/>
      <c r="L148" s="31"/>
      <c r="M148" s="140" t="s">
        <v>1</v>
      </c>
      <c r="N148" s="141" t="s">
        <v>39</v>
      </c>
      <c r="P148" s="142">
        <f t="shared" si="21"/>
        <v>0</v>
      </c>
      <c r="Q148" s="142">
        <v>17.989999999999998</v>
      </c>
      <c r="R148" s="142">
        <f t="shared" si="22"/>
        <v>17.989999999999998</v>
      </c>
      <c r="S148" s="142">
        <v>0</v>
      </c>
      <c r="T148" s="143">
        <f t="shared" si="23"/>
        <v>0</v>
      </c>
      <c r="AR148" s="144" t="s">
        <v>145</v>
      </c>
      <c r="AT148" s="144" t="s">
        <v>141</v>
      </c>
      <c r="AU148" s="144" t="s">
        <v>82</v>
      </c>
      <c r="AY148" s="16" t="s">
        <v>138</v>
      </c>
      <c r="BE148" s="145">
        <f t="shared" si="24"/>
        <v>3424</v>
      </c>
      <c r="BF148" s="145">
        <f t="shared" si="25"/>
        <v>0</v>
      </c>
      <c r="BG148" s="145">
        <f t="shared" si="26"/>
        <v>0</v>
      </c>
      <c r="BH148" s="145">
        <f t="shared" si="27"/>
        <v>0</v>
      </c>
      <c r="BI148" s="145">
        <f t="shared" si="28"/>
        <v>0</v>
      </c>
      <c r="BJ148" s="16" t="s">
        <v>82</v>
      </c>
      <c r="BK148" s="145">
        <f t="shared" si="29"/>
        <v>3424</v>
      </c>
      <c r="BL148" s="16" t="s">
        <v>145</v>
      </c>
      <c r="BM148" s="144" t="s">
        <v>1283</v>
      </c>
    </row>
    <row r="149" spans="2:65" s="1" customFormat="1" ht="22.15" customHeight="1">
      <c r="B149" s="31"/>
      <c r="C149" s="132" t="s">
        <v>266</v>
      </c>
      <c r="D149" s="132" t="s">
        <v>141</v>
      </c>
      <c r="E149" s="133" t="s">
        <v>1284</v>
      </c>
      <c r="F149" s="134" t="s">
        <v>1285</v>
      </c>
      <c r="G149" s="135" t="s">
        <v>144</v>
      </c>
      <c r="H149" s="136">
        <v>3</v>
      </c>
      <c r="I149" s="137">
        <v>3638</v>
      </c>
      <c r="J149" s="138">
        <f t="shared" si="20"/>
        <v>10914</v>
      </c>
      <c r="K149" s="139"/>
      <c r="L149" s="31"/>
      <c r="M149" s="140" t="s">
        <v>1</v>
      </c>
      <c r="N149" s="141" t="s">
        <v>39</v>
      </c>
      <c r="P149" s="142">
        <f t="shared" si="21"/>
        <v>0</v>
      </c>
      <c r="Q149" s="142">
        <v>20.56</v>
      </c>
      <c r="R149" s="142">
        <f t="shared" si="22"/>
        <v>61.679999999999993</v>
      </c>
      <c r="S149" s="142">
        <v>0</v>
      </c>
      <c r="T149" s="143">
        <f t="shared" si="23"/>
        <v>0</v>
      </c>
      <c r="AR149" s="144" t="s">
        <v>145</v>
      </c>
      <c r="AT149" s="144" t="s">
        <v>141</v>
      </c>
      <c r="AU149" s="144" t="s">
        <v>82</v>
      </c>
      <c r="AY149" s="16" t="s">
        <v>138</v>
      </c>
      <c r="BE149" s="145">
        <f t="shared" si="24"/>
        <v>10914</v>
      </c>
      <c r="BF149" s="145">
        <f t="shared" si="25"/>
        <v>0</v>
      </c>
      <c r="BG149" s="145">
        <f t="shared" si="26"/>
        <v>0</v>
      </c>
      <c r="BH149" s="145">
        <f t="shared" si="27"/>
        <v>0</v>
      </c>
      <c r="BI149" s="145">
        <f t="shared" si="28"/>
        <v>0</v>
      </c>
      <c r="BJ149" s="16" t="s">
        <v>82</v>
      </c>
      <c r="BK149" s="145">
        <f t="shared" si="29"/>
        <v>10914</v>
      </c>
      <c r="BL149" s="16" t="s">
        <v>145</v>
      </c>
      <c r="BM149" s="144" t="s">
        <v>1286</v>
      </c>
    </row>
    <row r="150" spans="2:65" s="1" customFormat="1" ht="22.15" customHeight="1">
      <c r="B150" s="31"/>
      <c r="C150" s="132" t="s">
        <v>272</v>
      </c>
      <c r="D150" s="132" t="s">
        <v>141</v>
      </c>
      <c r="E150" s="133" t="s">
        <v>1287</v>
      </c>
      <c r="F150" s="134" t="s">
        <v>1288</v>
      </c>
      <c r="G150" s="135" t="s">
        <v>144</v>
      </c>
      <c r="H150" s="136">
        <v>3</v>
      </c>
      <c r="I150" s="137">
        <v>3938</v>
      </c>
      <c r="J150" s="138">
        <f t="shared" si="20"/>
        <v>11814</v>
      </c>
      <c r="K150" s="139"/>
      <c r="L150" s="31"/>
      <c r="M150" s="140" t="s">
        <v>1</v>
      </c>
      <c r="N150" s="141" t="s">
        <v>39</v>
      </c>
      <c r="P150" s="142">
        <f t="shared" si="21"/>
        <v>0</v>
      </c>
      <c r="Q150" s="142">
        <v>23.13</v>
      </c>
      <c r="R150" s="142">
        <f t="shared" si="22"/>
        <v>69.39</v>
      </c>
      <c r="S150" s="142">
        <v>0</v>
      </c>
      <c r="T150" s="143">
        <f t="shared" si="23"/>
        <v>0</v>
      </c>
      <c r="AR150" s="144" t="s">
        <v>145</v>
      </c>
      <c r="AT150" s="144" t="s">
        <v>141</v>
      </c>
      <c r="AU150" s="144" t="s">
        <v>82</v>
      </c>
      <c r="AY150" s="16" t="s">
        <v>138</v>
      </c>
      <c r="BE150" s="145">
        <f t="shared" si="24"/>
        <v>11814</v>
      </c>
      <c r="BF150" s="145">
        <f t="shared" si="25"/>
        <v>0</v>
      </c>
      <c r="BG150" s="145">
        <f t="shared" si="26"/>
        <v>0</v>
      </c>
      <c r="BH150" s="145">
        <f t="shared" si="27"/>
        <v>0</v>
      </c>
      <c r="BI150" s="145">
        <f t="shared" si="28"/>
        <v>0</v>
      </c>
      <c r="BJ150" s="16" t="s">
        <v>82</v>
      </c>
      <c r="BK150" s="145">
        <f t="shared" si="29"/>
        <v>11814</v>
      </c>
      <c r="BL150" s="16" t="s">
        <v>145</v>
      </c>
      <c r="BM150" s="144" t="s">
        <v>1289</v>
      </c>
    </row>
    <row r="151" spans="2:65" s="1" customFormat="1" ht="22.15" customHeight="1">
      <c r="B151" s="31"/>
      <c r="C151" s="132" t="s">
        <v>278</v>
      </c>
      <c r="D151" s="132" t="s">
        <v>141</v>
      </c>
      <c r="E151" s="133" t="s">
        <v>1290</v>
      </c>
      <c r="F151" s="134" t="s">
        <v>1291</v>
      </c>
      <c r="G151" s="135" t="s">
        <v>144</v>
      </c>
      <c r="H151" s="136">
        <v>12</v>
      </c>
      <c r="I151" s="137">
        <v>4141</v>
      </c>
      <c r="J151" s="138">
        <f t="shared" si="20"/>
        <v>49692</v>
      </c>
      <c r="K151" s="139"/>
      <c r="L151" s="31"/>
      <c r="M151" s="140" t="s">
        <v>1</v>
      </c>
      <c r="N151" s="141" t="s">
        <v>39</v>
      </c>
      <c r="P151" s="142">
        <f t="shared" si="21"/>
        <v>0</v>
      </c>
      <c r="Q151" s="142">
        <v>25.7</v>
      </c>
      <c r="R151" s="142">
        <f t="shared" si="22"/>
        <v>308.39999999999998</v>
      </c>
      <c r="S151" s="142">
        <v>0</v>
      </c>
      <c r="T151" s="143">
        <f t="shared" si="23"/>
        <v>0</v>
      </c>
      <c r="AR151" s="144" t="s">
        <v>145</v>
      </c>
      <c r="AT151" s="144" t="s">
        <v>141</v>
      </c>
      <c r="AU151" s="144" t="s">
        <v>82</v>
      </c>
      <c r="AY151" s="16" t="s">
        <v>138</v>
      </c>
      <c r="BE151" s="145">
        <f t="shared" si="24"/>
        <v>49692</v>
      </c>
      <c r="BF151" s="145">
        <f t="shared" si="25"/>
        <v>0</v>
      </c>
      <c r="BG151" s="145">
        <f t="shared" si="26"/>
        <v>0</v>
      </c>
      <c r="BH151" s="145">
        <f t="shared" si="27"/>
        <v>0</v>
      </c>
      <c r="BI151" s="145">
        <f t="shared" si="28"/>
        <v>0</v>
      </c>
      <c r="BJ151" s="16" t="s">
        <v>82</v>
      </c>
      <c r="BK151" s="145">
        <f t="shared" si="29"/>
        <v>49692</v>
      </c>
      <c r="BL151" s="16" t="s">
        <v>145</v>
      </c>
      <c r="BM151" s="144" t="s">
        <v>1292</v>
      </c>
    </row>
    <row r="152" spans="2:65" s="1" customFormat="1" ht="22.15" customHeight="1">
      <c r="B152" s="31"/>
      <c r="C152" s="132" t="s">
        <v>283</v>
      </c>
      <c r="D152" s="132" t="s">
        <v>141</v>
      </c>
      <c r="E152" s="133" t="s">
        <v>1293</v>
      </c>
      <c r="F152" s="134" t="s">
        <v>1294</v>
      </c>
      <c r="G152" s="135" t="s">
        <v>144</v>
      </c>
      <c r="H152" s="136">
        <v>1</v>
      </c>
      <c r="I152" s="137">
        <v>4548</v>
      </c>
      <c r="J152" s="138">
        <f t="shared" si="20"/>
        <v>4548</v>
      </c>
      <c r="K152" s="139"/>
      <c r="L152" s="31"/>
      <c r="M152" s="140" t="s">
        <v>1</v>
      </c>
      <c r="N152" s="141" t="s">
        <v>39</v>
      </c>
      <c r="P152" s="142">
        <f t="shared" si="21"/>
        <v>0</v>
      </c>
      <c r="Q152" s="142">
        <v>30.84</v>
      </c>
      <c r="R152" s="142">
        <f t="shared" si="22"/>
        <v>30.84</v>
      </c>
      <c r="S152" s="142">
        <v>0</v>
      </c>
      <c r="T152" s="143">
        <f t="shared" si="23"/>
        <v>0</v>
      </c>
      <c r="AR152" s="144" t="s">
        <v>145</v>
      </c>
      <c r="AT152" s="144" t="s">
        <v>141</v>
      </c>
      <c r="AU152" s="144" t="s">
        <v>82</v>
      </c>
      <c r="AY152" s="16" t="s">
        <v>138</v>
      </c>
      <c r="BE152" s="145">
        <f t="shared" si="24"/>
        <v>4548</v>
      </c>
      <c r="BF152" s="145">
        <f t="shared" si="25"/>
        <v>0</v>
      </c>
      <c r="BG152" s="145">
        <f t="shared" si="26"/>
        <v>0</v>
      </c>
      <c r="BH152" s="145">
        <f t="shared" si="27"/>
        <v>0</v>
      </c>
      <c r="BI152" s="145">
        <f t="shared" si="28"/>
        <v>0</v>
      </c>
      <c r="BJ152" s="16" t="s">
        <v>82</v>
      </c>
      <c r="BK152" s="145">
        <f t="shared" si="29"/>
        <v>4548</v>
      </c>
      <c r="BL152" s="16" t="s">
        <v>145</v>
      </c>
      <c r="BM152" s="144" t="s">
        <v>1295</v>
      </c>
    </row>
    <row r="153" spans="2:65" s="1" customFormat="1" ht="22.15" customHeight="1">
      <c r="B153" s="31"/>
      <c r="C153" s="132" t="s">
        <v>288</v>
      </c>
      <c r="D153" s="132" t="s">
        <v>141</v>
      </c>
      <c r="E153" s="133" t="s">
        <v>1296</v>
      </c>
      <c r="F153" s="134" t="s">
        <v>1297</v>
      </c>
      <c r="G153" s="135" t="s">
        <v>144</v>
      </c>
      <c r="H153" s="136">
        <v>1</v>
      </c>
      <c r="I153" s="137">
        <v>5125</v>
      </c>
      <c r="J153" s="138">
        <f t="shared" si="20"/>
        <v>5125</v>
      </c>
      <c r="K153" s="139"/>
      <c r="L153" s="31"/>
      <c r="M153" s="140" t="s">
        <v>1</v>
      </c>
      <c r="N153" s="141" t="s">
        <v>39</v>
      </c>
      <c r="P153" s="142">
        <f t="shared" si="21"/>
        <v>0</v>
      </c>
      <c r="Q153" s="142">
        <v>35.979999999999997</v>
      </c>
      <c r="R153" s="142">
        <f t="shared" si="22"/>
        <v>35.979999999999997</v>
      </c>
      <c r="S153" s="142">
        <v>0</v>
      </c>
      <c r="T153" s="143">
        <f t="shared" si="23"/>
        <v>0</v>
      </c>
      <c r="AR153" s="144" t="s">
        <v>145</v>
      </c>
      <c r="AT153" s="144" t="s">
        <v>141</v>
      </c>
      <c r="AU153" s="144" t="s">
        <v>82</v>
      </c>
      <c r="AY153" s="16" t="s">
        <v>138</v>
      </c>
      <c r="BE153" s="145">
        <f t="shared" si="24"/>
        <v>5125</v>
      </c>
      <c r="BF153" s="145">
        <f t="shared" si="25"/>
        <v>0</v>
      </c>
      <c r="BG153" s="145">
        <f t="shared" si="26"/>
        <v>0</v>
      </c>
      <c r="BH153" s="145">
        <f t="shared" si="27"/>
        <v>0</v>
      </c>
      <c r="BI153" s="145">
        <f t="shared" si="28"/>
        <v>0</v>
      </c>
      <c r="BJ153" s="16" t="s">
        <v>82</v>
      </c>
      <c r="BK153" s="145">
        <f t="shared" si="29"/>
        <v>5125</v>
      </c>
      <c r="BL153" s="16" t="s">
        <v>145</v>
      </c>
      <c r="BM153" s="144" t="s">
        <v>1298</v>
      </c>
    </row>
    <row r="154" spans="2:65" s="1" customFormat="1" ht="22.15" customHeight="1">
      <c r="B154" s="31"/>
      <c r="C154" s="132" t="s">
        <v>293</v>
      </c>
      <c r="D154" s="132" t="s">
        <v>141</v>
      </c>
      <c r="E154" s="133" t="s">
        <v>1299</v>
      </c>
      <c r="F154" s="134" t="s">
        <v>1300</v>
      </c>
      <c r="G154" s="135" t="s">
        <v>144</v>
      </c>
      <c r="H154" s="136">
        <v>1</v>
      </c>
      <c r="I154" s="137">
        <v>6762</v>
      </c>
      <c r="J154" s="138">
        <f t="shared" si="20"/>
        <v>6762</v>
      </c>
      <c r="K154" s="139"/>
      <c r="L154" s="31"/>
      <c r="M154" s="140" t="s">
        <v>1</v>
      </c>
      <c r="N154" s="141" t="s">
        <v>39</v>
      </c>
      <c r="P154" s="142">
        <f t="shared" si="21"/>
        <v>0</v>
      </c>
      <c r="Q154" s="142">
        <v>42.54</v>
      </c>
      <c r="R154" s="142">
        <f t="shared" si="22"/>
        <v>42.54</v>
      </c>
      <c r="S154" s="142">
        <v>0</v>
      </c>
      <c r="T154" s="143">
        <f t="shared" si="23"/>
        <v>0</v>
      </c>
      <c r="AR154" s="144" t="s">
        <v>145</v>
      </c>
      <c r="AT154" s="144" t="s">
        <v>141</v>
      </c>
      <c r="AU154" s="144" t="s">
        <v>82</v>
      </c>
      <c r="AY154" s="16" t="s">
        <v>138</v>
      </c>
      <c r="BE154" s="145">
        <f t="shared" si="24"/>
        <v>6762</v>
      </c>
      <c r="BF154" s="145">
        <f t="shared" si="25"/>
        <v>0</v>
      </c>
      <c r="BG154" s="145">
        <f t="shared" si="26"/>
        <v>0</v>
      </c>
      <c r="BH154" s="145">
        <f t="shared" si="27"/>
        <v>0</v>
      </c>
      <c r="BI154" s="145">
        <f t="shared" si="28"/>
        <v>0</v>
      </c>
      <c r="BJ154" s="16" t="s">
        <v>82</v>
      </c>
      <c r="BK154" s="145">
        <f t="shared" si="29"/>
        <v>6762</v>
      </c>
      <c r="BL154" s="16" t="s">
        <v>145</v>
      </c>
      <c r="BM154" s="144" t="s">
        <v>1301</v>
      </c>
    </row>
    <row r="155" spans="2:65" s="1" customFormat="1" ht="22.15" customHeight="1">
      <c r="B155" s="31"/>
      <c r="C155" s="132" t="s">
        <v>298</v>
      </c>
      <c r="D155" s="132" t="s">
        <v>141</v>
      </c>
      <c r="E155" s="133" t="s">
        <v>1302</v>
      </c>
      <c r="F155" s="134" t="s">
        <v>1303</v>
      </c>
      <c r="G155" s="135" t="s">
        <v>144</v>
      </c>
      <c r="H155" s="136">
        <v>1</v>
      </c>
      <c r="I155" s="137">
        <v>7394</v>
      </c>
      <c r="J155" s="138">
        <f t="shared" si="20"/>
        <v>7394</v>
      </c>
      <c r="K155" s="139"/>
      <c r="L155" s="31"/>
      <c r="M155" s="140" t="s">
        <v>1</v>
      </c>
      <c r="N155" s="141" t="s">
        <v>39</v>
      </c>
      <c r="P155" s="142">
        <f t="shared" si="21"/>
        <v>0</v>
      </c>
      <c r="Q155" s="142">
        <v>49.63</v>
      </c>
      <c r="R155" s="142">
        <f t="shared" si="22"/>
        <v>49.63</v>
      </c>
      <c r="S155" s="142">
        <v>0</v>
      </c>
      <c r="T155" s="143">
        <f t="shared" si="23"/>
        <v>0</v>
      </c>
      <c r="AR155" s="144" t="s">
        <v>145</v>
      </c>
      <c r="AT155" s="144" t="s">
        <v>141</v>
      </c>
      <c r="AU155" s="144" t="s">
        <v>82</v>
      </c>
      <c r="AY155" s="16" t="s">
        <v>138</v>
      </c>
      <c r="BE155" s="145">
        <f t="shared" si="24"/>
        <v>7394</v>
      </c>
      <c r="BF155" s="145">
        <f t="shared" si="25"/>
        <v>0</v>
      </c>
      <c r="BG155" s="145">
        <f t="shared" si="26"/>
        <v>0</v>
      </c>
      <c r="BH155" s="145">
        <f t="shared" si="27"/>
        <v>0</v>
      </c>
      <c r="BI155" s="145">
        <f t="shared" si="28"/>
        <v>0</v>
      </c>
      <c r="BJ155" s="16" t="s">
        <v>82</v>
      </c>
      <c r="BK155" s="145">
        <f t="shared" si="29"/>
        <v>7394</v>
      </c>
      <c r="BL155" s="16" t="s">
        <v>145</v>
      </c>
      <c r="BM155" s="144" t="s">
        <v>1304</v>
      </c>
    </row>
    <row r="156" spans="2:65" s="11" customFormat="1" ht="25.9" customHeight="1">
      <c r="B156" s="120"/>
      <c r="D156" s="121" t="s">
        <v>73</v>
      </c>
      <c r="E156" s="122" t="s">
        <v>163</v>
      </c>
      <c r="F156" s="122" t="s">
        <v>1305</v>
      </c>
      <c r="I156" s="123"/>
      <c r="J156" s="124">
        <f>BK156</f>
        <v>7868</v>
      </c>
      <c r="L156" s="120"/>
      <c r="M156" s="125"/>
      <c r="P156" s="126">
        <f>SUM(P157:P161)</f>
        <v>0</v>
      </c>
      <c r="R156" s="126">
        <f>SUM(R157:R161)</f>
        <v>6.5500000000000007</v>
      </c>
      <c r="T156" s="127">
        <f>SUM(T157:T161)</f>
        <v>0</v>
      </c>
      <c r="AR156" s="121" t="s">
        <v>82</v>
      </c>
      <c r="AT156" s="128" t="s">
        <v>73</v>
      </c>
      <c r="AU156" s="128" t="s">
        <v>74</v>
      </c>
      <c r="AY156" s="121" t="s">
        <v>138</v>
      </c>
      <c r="BK156" s="129">
        <f>SUM(BK157:BK161)</f>
        <v>7868</v>
      </c>
    </row>
    <row r="157" spans="2:65" s="1" customFormat="1" ht="22.15" customHeight="1">
      <c r="B157" s="31"/>
      <c r="C157" s="132" t="s">
        <v>303</v>
      </c>
      <c r="D157" s="132" t="s">
        <v>141</v>
      </c>
      <c r="E157" s="133" t="s">
        <v>1306</v>
      </c>
      <c r="F157" s="134" t="s">
        <v>1307</v>
      </c>
      <c r="G157" s="135" t="s">
        <v>171</v>
      </c>
      <c r="H157" s="136">
        <v>19</v>
      </c>
      <c r="I157" s="137">
        <v>89</v>
      </c>
      <c r="J157" s="138">
        <f>ROUND(I157*H157,2)</f>
        <v>1691</v>
      </c>
      <c r="K157" s="139"/>
      <c r="L157" s="31"/>
      <c r="M157" s="140" t="s">
        <v>1</v>
      </c>
      <c r="N157" s="141" t="s">
        <v>39</v>
      </c>
      <c r="P157" s="142">
        <f>O157*H157</f>
        <v>0</v>
      </c>
      <c r="Q157" s="142">
        <v>0.1</v>
      </c>
      <c r="R157" s="142">
        <f>Q157*H157</f>
        <v>1.9000000000000001</v>
      </c>
      <c r="S157" s="142">
        <v>0</v>
      </c>
      <c r="T157" s="143">
        <f>S157*H157</f>
        <v>0</v>
      </c>
      <c r="AR157" s="144" t="s">
        <v>145</v>
      </c>
      <c r="AT157" s="144" t="s">
        <v>141</v>
      </c>
      <c r="AU157" s="144" t="s">
        <v>82</v>
      </c>
      <c r="AY157" s="16" t="s">
        <v>138</v>
      </c>
      <c r="BE157" s="145">
        <f>IF(N157="základní",J157,0)</f>
        <v>1691</v>
      </c>
      <c r="BF157" s="145">
        <f>IF(N157="snížená",J157,0)</f>
        <v>0</v>
      </c>
      <c r="BG157" s="145">
        <f>IF(N157="zákl. přenesená",J157,0)</f>
        <v>0</v>
      </c>
      <c r="BH157" s="145">
        <f>IF(N157="sníž. přenesená",J157,0)</f>
        <v>0</v>
      </c>
      <c r="BI157" s="145">
        <f>IF(N157="nulová",J157,0)</f>
        <v>0</v>
      </c>
      <c r="BJ157" s="16" t="s">
        <v>82</v>
      </c>
      <c r="BK157" s="145">
        <f>ROUND(I157*H157,2)</f>
        <v>1691</v>
      </c>
      <c r="BL157" s="16" t="s">
        <v>145</v>
      </c>
      <c r="BM157" s="144" t="s">
        <v>1308</v>
      </c>
    </row>
    <row r="158" spans="2:65" s="1" customFormat="1" ht="22.15" customHeight="1">
      <c r="B158" s="31"/>
      <c r="C158" s="132" t="s">
        <v>308</v>
      </c>
      <c r="D158" s="132" t="s">
        <v>141</v>
      </c>
      <c r="E158" s="133" t="s">
        <v>1309</v>
      </c>
      <c r="F158" s="134" t="s">
        <v>1310</v>
      </c>
      <c r="G158" s="135" t="s">
        <v>171</v>
      </c>
      <c r="H158" s="136">
        <v>11</v>
      </c>
      <c r="I158" s="137">
        <v>94</v>
      </c>
      <c r="J158" s="138">
        <f>ROUND(I158*H158,2)</f>
        <v>1034</v>
      </c>
      <c r="K158" s="139"/>
      <c r="L158" s="31"/>
      <c r="M158" s="140" t="s">
        <v>1</v>
      </c>
      <c r="N158" s="141" t="s">
        <v>39</v>
      </c>
      <c r="P158" s="142">
        <f>O158*H158</f>
        <v>0</v>
      </c>
      <c r="Q158" s="142">
        <v>0.1</v>
      </c>
      <c r="R158" s="142">
        <f>Q158*H158</f>
        <v>1.1000000000000001</v>
      </c>
      <c r="S158" s="142">
        <v>0</v>
      </c>
      <c r="T158" s="143">
        <f>S158*H158</f>
        <v>0</v>
      </c>
      <c r="AR158" s="144" t="s">
        <v>145</v>
      </c>
      <c r="AT158" s="144" t="s">
        <v>141</v>
      </c>
      <c r="AU158" s="144" t="s">
        <v>82</v>
      </c>
      <c r="AY158" s="16" t="s">
        <v>138</v>
      </c>
      <c r="BE158" s="145">
        <f>IF(N158="základní",J158,0)</f>
        <v>1034</v>
      </c>
      <c r="BF158" s="145">
        <f>IF(N158="snížená",J158,0)</f>
        <v>0</v>
      </c>
      <c r="BG158" s="145">
        <f>IF(N158="zákl. přenesená",J158,0)</f>
        <v>0</v>
      </c>
      <c r="BH158" s="145">
        <f>IF(N158="sníž. přenesená",J158,0)</f>
        <v>0</v>
      </c>
      <c r="BI158" s="145">
        <f>IF(N158="nulová",J158,0)</f>
        <v>0</v>
      </c>
      <c r="BJ158" s="16" t="s">
        <v>82</v>
      </c>
      <c r="BK158" s="145">
        <f>ROUND(I158*H158,2)</f>
        <v>1034</v>
      </c>
      <c r="BL158" s="16" t="s">
        <v>145</v>
      </c>
      <c r="BM158" s="144" t="s">
        <v>1311</v>
      </c>
    </row>
    <row r="159" spans="2:65" s="1" customFormat="1" ht="22.15" customHeight="1">
      <c r="B159" s="31"/>
      <c r="C159" s="132" t="s">
        <v>313</v>
      </c>
      <c r="D159" s="132" t="s">
        <v>141</v>
      </c>
      <c r="E159" s="133" t="s">
        <v>1312</v>
      </c>
      <c r="F159" s="134" t="s">
        <v>1313</v>
      </c>
      <c r="G159" s="135" t="s">
        <v>171</v>
      </c>
      <c r="H159" s="136">
        <v>34</v>
      </c>
      <c r="I159" s="137">
        <v>116</v>
      </c>
      <c r="J159" s="138">
        <f>ROUND(I159*H159,2)</f>
        <v>3944</v>
      </c>
      <c r="K159" s="139"/>
      <c r="L159" s="31"/>
      <c r="M159" s="140" t="s">
        <v>1</v>
      </c>
      <c r="N159" s="141" t="s">
        <v>39</v>
      </c>
      <c r="P159" s="142">
        <f>O159*H159</f>
        <v>0</v>
      </c>
      <c r="Q159" s="142">
        <v>0.1</v>
      </c>
      <c r="R159" s="142">
        <f>Q159*H159</f>
        <v>3.4000000000000004</v>
      </c>
      <c r="S159" s="142">
        <v>0</v>
      </c>
      <c r="T159" s="143">
        <f>S159*H159</f>
        <v>0</v>
      </c>
      <c r="AR159" s="144" t="s">
        <v>145</v>
      </c>
      <c r="AT159" s="144" t="s">
        <v>141</v>
      </c>
      <c r="AU159" s="144" t="s">
        <v>82</v>
      </c>
      <c r="AY159" s="16" t="s">
        <v>138</v>
      </c>
      <c r="BE159" s="145">
        <f>IF(N159="základní",J159,0)</f>
        <v>3944</v>
      </c>
      <c r="BF159" s="145">
        <f>IF(N159="snížená",J159,0)</f>
        <v>0</v>
      </c>
      <c r="BG159" s="145">
        <f>IF(N159="zákl. přenesená",J159,0)</f>
        <v>0</v>
      </c>
      <c r="BH159" s="145">
        <f>IF(N159="sníž. přenesená",J159,0)</f>
        <v>0</v>
      </c>
      <c r="BI159" s="145">
        <f>IF(N159="nulová",J159,0)</f>
        <v>0</v>
      </c>
      <c r="BJ159" s="16" t="s">
        <v>82</v>
      </c>
      <c r="BK159" s="145">
        <f>ROUND(I159*H159,2)</f>
        <v>3944</v>
      </c>
      <c r="BL159" s="16" t="s">
        <v>145</v>
      </c>
      <c r="BM159" s="144" t="s">
        <v>1314</v>
      </c>
    </row>
    <row r="160" spans="2:65" s="1" customFormat="1" ht="22.15" customHeight="1">
      <c r="B160" s="31"/>
      <c r="C160" s="132" t="s">
        <v>327</v>
      </c>
      <c r="D160" s="132" t="s">
        <v>141</v>
      </c>
      <c r="E160" s="133" t="s">
        <v>1315</v>
      </c>
      <c r="F160" s="134" t="s">
        <v>1316</v>
      </c>
      <c r="G160" s="135" t="s">
        <v>171</v>
      </c>
      <c r="H160" s="136">
        <v>1</v>
      </c>
      <c r="I160" s="137">
        <v>224</v>
      </c>
      <c r="J160" s="138">
        <f>ROUND(I160*H160,2)</f>
        <v>224</v>
      </c>
      <c r="K160" s="139"/>
      <c r="L160" s="31"/>
      <c r="M160" s="140" t="s">
        <v>1</v>
      </c>
      <c r="N160" s="141" t="s">
        <v>39</v>
      </c>
      <c r="P160" s="142">
        <f>O160*H160</f>
        <v>0</v>
      </c>
      <c r="Q160" s="142">
        <v>0.15</v>
      </c>
      <c r="R160" s="142">
        <f>Q160*H160</f>
        <v>0.15</v>
      </c>
      <c r="S160" s="142">
        <v>0</v>
      </c>
      <c r="T160" s="143">
        <f>S160*H160</f>
        <v>0</v>
      </c>
      <c r="AR160" s="144" t="s">
        <v>145</v>
      </c>
      <c r="AT160" s="144" t="s">
        <v>141</v>
      </c>
      <c r="AU160" s="144" t="s">
        <v>82</v>
      </c>
      <c r="AY160" s="16" t="s">
        <v>138</v>
      </c>
      <c r="BE160" s="145">
        <f>IF(N160="základní",J160,0)</f>
        <v>224</v>
      </c>
      <c r="BF160" s="145">
        <f>IF(N160="snížená",J160,0)</f>
        <v>0</v>
      </c>
      <c r="BG160" s="145">
        <f>IF(N160="zákl. přenesená",J160,0)</f>
        <v>0</v>
      </c>
      <c r="BH160" s="145">
        <f>IF(N160="sníž. přenesená",J160,0)</f>
        <v>0</v>
      </c>
      <c r="BI160" s="145">
        <f>IF(N160="nulová",J160,0)</f>
        <v>0</v>
      </c>
      <c r="BJ160" s="16" t="s">
        <v>82</v>
      </c>
      <c r="BK160" s="145">
        <f>ROUND(I160*H160,2)</f>
        <v>224</v>
      </c>
      <c r="BL160" s="16" t="s">
        <v>145</v>
      </c>
      <c r="BM160" s="144" t="s">
        <v>1317</v>
      </c>
    </row>
    <row r="161" spans="2:65" s="1" customFormat="1" ht="14.45" customHeight="1">
      <c r="B161" s="31"/>
      <c r="C161" s="132" t="s">
        <v>332</v>
      </c>
      <c r="D161" s="132" t="s">
        <v>141</v>
      </c>
      <c r="E161" s="133" t="s">
        <v>1318</v>
      </c>
      <c r="F161" s="134" t="s">
        <v>1319</v>
      </c>
      <c r="G161" s="135" t="s">
        <v>784</v>
      </c>
      <c r="H161" s="136">
        <v>325</v>
      </c>
      <c r="I161" s="137">
        <v>3</v>
      </c>
      <c r="J161" s="138">
        <f>ROUND(I161*H161,2)</f>
        <v>975</v>
      </c>
      <c r="K161" s="139"/>
      <c r="L161" s="31"/>
      <c r="M161" s="140" t="s">
        <v>1</v>
      </c>
      <c r="N161" s="141" t="s">
        <v>39</v>
      </c>
      <c r="P161" s="142">
        <f>O161*H161</f>
        <v>0</v>
      </c>
      <c r="Q161" s="142">
        <v>0</v>
      </c>
      <c r="R161" s="142">
        <f>Q161*H161</f>
        <v>0</v>
      </c>
      <c r="S161" s="142">
        <v>0</v>
      </c>
      <c r="T161" s="143">
        <f>S161*H161</f>
        <v>0</v>
      </c>
      <c r="AR161" s="144" t="s">
        <v>145</v>
      </c>
      <c r="AT161" s="144" t="s">
        <v>141</v>
      </c>
      <c r="AU161" s="144" t="s">
        <v>82</v>
      </c>
      <c r="AY161" s="16" t="s">
        <v>138</v>
      </c>
      <c r="BE161" s="145">
        <f>IF(N161="základní",J161,0)</f>
        <v>975</v>
      </c>
      <c r="BF161" s="145">
        <f>IF(N161="snížená",J161,0)</f>
        <v>0</v>
      </c>
      <c r="BG161" s="145">
        <f>IF(N161="zákl. přenesená",J161,0)</f>
        <v>0</v>
      </c>
      <c r="BH161" s="145">
        <f>IF(N161="sníž. přenesená",J161,0)</f>
        <v>0</v>
      </c>
      <c r="BI161" s="145">
        <f>IF(N161="nulová",J161,0)</f>
        <v>0</v>
      </c>
      <c r="BJ161" s="16" t="s">
        <v>82</v>
      </c>
      <c r="BK161" s="145">
        <f>ROUND(I161*H161,2)</f>
        <v>975</v>
      </c>
      <c r="BL161" s="16" t="s">
        <v>145</v>
      </c>
      <c r="BM161" s="144" t="s">
        <v>1320</v>
      </c>
    </row>
    <row r="162" spans="2:65" s="11" customFormat="1" ht="25.9" customHeight="1">
      <c r="B162" s="120"/>
      <c r="D162" s="121" t="s">
        <v>73</v>
      </c>
      <c r="E162" s="122" t="s">
        <v>168</v>
      </c>
      <c r="F162" s="122" t="s">
        <v>1321</v>
      </c>
      <c r="I162" s="123"/>
      <c r="J162" s="124">
        <f>BK162</f>
        <v>9330</v>
      </c>
      <c r="L162" s="120"/>
      <c r="M162" s="125"/>
      <c r="P162" s="126">
        <f>SUM(P163:P164)</f>
        <v>0</v>
      </c>
      <c r="R162" s="126">
        <f>SUM(R163:R164)</f>
        <v>33</v>
      </c>
      <c r="T162" s="127">
        <f>SUM(T163:T164)</f>
        <v>0</v>
      </c>
      <c r="AR162" s="121" t="s">
        <v>82</v>
      </c>
      <c r="AT162" s="128" t="s">
        <v>73</v>
      </c>
      <c r="AU162" s="128" t="s">
        <v>74</v>
      </c>
      <c r="AY162" s="121" t="s">
        <v>138</v>
      </c>
      <c r="BK162" s="129">
        <f>SUM(BK163:BK164)</f>
        <v>9330</v>
      </c>
    </row>
    <row r="163" spans="2:65" s="1" customFormat="1" ht="14.45" customHeight="1">
      <c r="B163" s="31"/>
      <c r="C163" s="132" t="s">
        <v>336</v>
      </c>
      <c r="D163" s="132" t="s">
        <v>141</v>
      </c>
      <c r="E163" s="133" t="s">
        <v>1322</v>
      </c>
      <c r="F163" s="134" t="s">
        <v>1323</v>
      </c>
      <c r="G163" s="135" t="s">
        <v>1324</v>
      </c>
      <c r="H163" s="136">
        <v>30</v>
      </c>
      <c r="I163" s="137">
        <v>221</v>
      </c>
      <c r="J163" s="138">
        <f>ROUND(I163*H163,2)</f>
        <v>6630</v>
      </c>
      <c r="K163" s="139"/>
      <c r="L163" s="31"/>
      <c r="M163" s="140" t="s">
        <v>1</v>
      </c>
      <c r="N163" s="141" t="s">
        <v>39</v>
      </c>
      <c r="P163" s="142">
        <f>O163*H163</f>
        <v>0</v>
      </c>
      <c r="Q163" s="142">
        <v>1</v>
      </c>
      <c r="R163" s="142">
        <f>Q163*H163</f>
        <v>30</v>
      </c>
      <c r="S163" s="142">
        <v>0</v>
      </c>
      <c r="T163" s="143">
        <f>S163*H163</f>
        <v>0</v>
      </c>
      <c r="AR163" s="144" t="s">
        <v>145</v>
      </c>
      <c r="AT163" s="144" t="s">
        <v>141</v>
      </c>
      <c r="AU163" s="144" t="s">
        <v>82</v>
      </c>
      <c r="AY163" s="16" t="s">
        <v>138</v>
      </c>
      <c r="BE163" s="145">
        <f>IF(N163="základní",J163,0)</f>
        <v>6630</v>
      </c>
      <c r="BF163" s="145">
        <f>IF(N163="snížená",J163,0)</f>
        <v>0</v>
      </c>
      <c r="BG163" s="145">
        <f>IF(N163="zákl. přenesená",J163,0)</f>
        <v>0</v>
      </c>
      <c r="BH163" s="145">
        <f>IF(N163="sníž. přenesená",J163,0)</f>
        <v>0</v>
      </c>
      <c r="BI163" s="145">
        <f>IF(N163="nulová",J163,0)</f>
        <v>0</v>
      </c>
      <c r="BJ163" s="16" t="s">
        <v>82</v>
      </c>
      <c r="BK163" s="145">
        <f>ROUND(I163*H163,2)</f>
        <v>6630</v>
      </c>
      <c r="BL163" s="16" t="s">
        <v>145</v>
      </c>
      <c r="BM163" s="144" t="s">
        <v>1325</v>
      </c>
    </row>
    <row r="164" spans="2:65" s="1" customFormat="1" ht="14.45" customHeight="1">
      <c r="B164" s="31"/>
      <c r="C164" s="132" t="s">
        <v>341</v>
      </c>
      <c r="D164" s="132" t="s">
        <v>141</v>
      </c>
      <c r="E164" s="133" t="s">
        <v>1326</v>
      </c>
      <c r="F164" s="134" t="s">
        <v>1327</v>
      </c>
      <c r="G164" s="135" t="s">
        <v>1324</v>
      </c>
      <c r="H164" s="136">
        <v>30</v>
      </c>
      <c r="I164" s="137">
        <v>90</v>
      </c>
      <c r="J164" s="138">
        <f>ROUND(I164*H164,2)</f>
        <v>2700</v>
      </c>
      <c r="K164" s="139"/>
      <c r="L164" s="31"/>
      <c r="M164" s="182" t="s">
        <v>1</v>
      </c>
      <c r="N164" s="183" t="s">
        <v>39</v>
      </c>
      <c r="O164" s="184"/>
      <c r="P164" s="185">
        <f>O164*H164</f>
        <v>0</v>
      </c>
      <c r="Q164" s="185">
        <v>0.1</v>
      </c>
      <c r="R164" s="185">
        <f>Q164*H164</f>
        <v>3</v>
      </c>
      <c r="S164" s="185">
        <v>0</v>
      </c>
      <c r="T164" s="186">
        <f>S164*H164</f>
        <v>0</v>
      </c>
      <c r="AR164" s="144" t="s">
        <v>145</v>
      </c>
      <c r="AT164" s="144" t="s">
        <v>141</v>
      </c>
      <c r="AU164" s="144" t="s">
        <v>82</v>
      </c>
      <c r="AY164" s="16" t="s">
        <v>138</v>
      </c>
      <c r="BE164" s="145">
        <f>IF(N164="základní",J164,0)</f>
        <v>2700</v>
      </c>
      <c r="BF164" s="145">
        <f>IF(N164="snížená",J164,0)</f>
        <v>0</v>
      </c>
      <c r="BG164" s="145">
        <f>IF(N164="zákl. přenesená",J164,0)</f>
        <v>0</v>
      </c>
      <c r="BH164" s="145">
        <f>IF(N164="sníž. přenesená",J164,0)</f>
        <v>0</v>
      </c>
      <c r="BI164" s="145">
        <f>IF(N164="nulová",J164,0)</f>
        <v>0</v>
      </c>
      <c r="BJ164" s="16" t="s">
        <v>82</v>
      </c>
      <c r="BK164" s="145">
        <f>ROUND(I164*H164,2)</f>
        <v>2700</v>
      </c>
      <c r="BL164" s="16" t="s">
        <v>145</v>
      </c>
      <c r="BM164" s="144" t="s">
        <v>1328</v>
      </c>
    </row>
    <row r="165" spans="2:65" s="1" customFormat="1" ht="6.95" customHeight="1">
      <c r="B165" s="43"/>
      <c r="C165" s="44"/>
      <c r="D165" s="44"/>
      <c r="E165" s="44"/>
      <c r="F165" s="44"/>
      <c r="G165" s="44"/>
      <c r="H165" s="44"/>
      <c r="I165" s="44"/>
      <c r="J165" s="44"/>
      <c r="K165" s="44"/>
      <c r="L165" s="31"/>
    </row>
  </sheetData>
  <sheetProtection password="CC35" sheet="1" objects="1" scenarios="1" formatColumns="0" formatRows="0" autoFilter="0"/>
  <autoFilter ref="C121:K164" xr:uid="{00000000-0009-0000-0000-000003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236"/>
  <sheetViews>
    <sheetView showGridLines="0" topLeftCell="A203" workbookViewId="0"/>
  </sheetViews>
  <sheetFormatPr defaultRowHeight="15"/>
  <cols>
    <col min="1" max="1" width="8.83203125" customWidth="1"/>
    <col min="2" max="2" width="1.1640625" customWidth="1"/>
    <col min="3" max="4" width="4.5" customWidth="1"/>
    <col min="5" max="5" width="18.33203125" customWidth="1"/>
    <col min="6" max="6" width="108" customWidth="1"/>
    <col min="7" max="7" width="8" customWidth="1"/>
    <col min="8" max="8" width="15" customWidth="1"/>
    <col min="9" max="9" width="16.83203125" customWidth="1"/>
    <col min="10" max="10" width="23.83203125" customWidth="1"/>
    <col min="11" max="11" width="23.83203125" hidden="1" customWidth="1"/>
    <col min="12" max="12" width="10" customWidth="1"/>
    <col min="13" max="13" width="11.5" hidden="1" customWidth="1"/>
    <col min="14" max="14" width="9.1640625" hidden="1"/>
    <col min="15" max="20" width="15.1640625" hidden="1" customWidth="1"/>
    <col min="21" max="21" width="17.5" hidden="1" customWidth="1"/>
    <col min="22" max="22" width="13.1640625" customWidth="1"/>
    <col min="23" max="23" width="17.5" customWidth="1"/>
    <col min="24" max="24" width="13.1640625" customWidth="1"/>
    <col min="25" max="25" width="16" customWidth="1"/>
    <col min="26" max="26" width="11.6640625" customWidth="1"/>
    <col min="27" max="27" width="16" customWidth="1"/>
    <col min="28" max="28" width="17.5" customWidth="1"/>
    <col min="29" max="29" width="11.6640625" customWidth="1"/>
    <col min="30" max="30" width="16" customWidth="1"/>
    <col min="31" max="31" width="17.5" customWidth="1"/>
    <col min="44" max="65" width="9.1640625" hidden="1"/>
  </cols>
  <sheetData>
    <row r="2" spans="2:46" ht="36.950000000000003" customHeight="1">
      <c r="L2" s="196"/>
      <c r="M2" s="196"/>
      <c r="N2" s="196"/>
      <c r="O2" s="196"/>
      <c r="P2" s="196"/>
      <c r="Q2" s="196"/>
      <c r="R2" s="196"/>
      <c r="S2" s="196"/>
      <c r="T2" s="196"/>
      <c r="U2" s="196"/>
      <c r="V2" s="196"/>
      <c r="AT2" s="16" t="s">
        <v>93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84</v>
      </c>
    </row>
    <row r="4" spans="2:46" ht="24.95" customHeight="1">
      <c r="B4" s="19"/>
      <c r="D4" s="20" t="s">
        <v>100</v>
      </c>
      <c r="L4" s="19"/>
      <c r="M4" s="87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4.45" customHeight="1">
      <c r="B7" s="19"/>
      <c r="E7" s="225" t="str">
        <f>'Rekapitulace stavby'!K6</f>
        <v>Modernizace objektu MŠ Školní ul. Chodov -Hospodářská budova</v>
      </c>
      <c r="F7" s="226"/>
      <c r="G7" s="226"/>
      <c r="H7" s="226"/>
      <c r="L7" s="19"/>
    </row>
    <row r="8" spans="2:46" s="1" customFormat="1" ht="12" customHeight="1">
      <c r="B8" s="31"/>
      <c r="D8" s="26" t="s">
        <v>101</v>
      </c>
      <c r="L8" s="31"/>
    </row>
    <row r="9" spans="2:46" s="1" customFormat="1" ht="15.6" customHeight="1">
      <c r="B9" s="31"/>
      <c r="E9" s="207" t="s">
        <v>1329</v>
      </c>
      <c r="F9" s="227"/>
      <c r="G9" s="227"/>
      <c r="H9" s="227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21</v>
      </c>
      <c r="I12" s="26" t="s">
        <v>22</v>
      </c>
      <c r="J12" s="51">
        <f>'Rekapitulace stavby'!AN8</f>
        <v>45719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23</v>
      </c>
      <c r="I14" s="26" t="s">
        <v>24</v>
      </c>
      <c r="J14" s="24" t="s">
        <v>1</v>
      </c>
      <c r="L14" s="31"/>
    </row>
    <row r="15" spans="2:46" s="1" customFormat="1" ht="18" customHeight="1">
      <c r="B15" s="31"/>
      <c r="E15" s="24" t="s">
        <v>25</v>
      </c>
      <c r="I15" s="26" t="s">
        <v>26</v>
      </c>
      <c r="J15" s="24" t="s">
        <v>1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27</v>
      </c>
      <c r="I17" s="26" t="s">
        <v>24</v>
      </c>
      <c r="J17" s="27" t="str">
        <f>'Rekapitulace stavby'!AN13</f>
        <v>14707551</v>
      </c>
      <c r="L17" s="31"/>
    </row>
    <row r="18" spans="2:12" s="1" customFormat="1" ht="18" customHeight="1">
      <c r="B18" s="31"/>
      <c r="E18" s="228" t="str">
        <f>'Rekapitulace stavby'!E14</f>
        <v>STASKO plus,spol. s r.o.,Rolavská 10,K.Vary</v>
      </c>
      <c r="F18" s="195"/>
      <c r="G18" s="195"/>
      <c r="H18" s="195"/>
      <c r="I18" s="26" t="s">
        <v>26</v>
      </c>
      <c r="J18" s="27" t="str">
        <f>'Rekapitulace stavby'!AN14</f>
        <v>CZ14707551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28</v>
      </c>
      <c r="I20" s="26" t="s">
        <v>24</v>
      </c>
      <c r="J20" s="24" t="s">
        <v>1</v>
      </c>
      <c r="L20" s="31"/>
    </row>
    <row r="21" spans="2:12" s="1" customFormat="1" ht="18" customHeight="1">
      <c r="B21" s="31"/>
      <c r="E21" s="24" t="s">
        <v>29</v>
      </c>
      <c r="I21" s="26" t="s">
        <v>26</v>
      </c>
      <c r="J21" s="24" t="s">
        <v>1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31</v>
      </c>
      <c r="I23" s="26" t="s">
        <v>24</v>
      </c>
      <c r="J23" s="24" t="s">
        <v>1</v>
      </c>
      <c r="L23" s="31"/>
    </row>
    <row r="24" spans="2:12" s="1" customFormat="1" ht="18" customHeight="1">
      <c r="B24" s="31"/>
      <c r="E24" s="24" t="s">
        <v>32</v>
      </c>
      <c r="I24" s="26" t="s">
        <v>26</v>
      </c>
      <c r="J24" s="24" t="s">
        <v>1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33</v>
      </c>
      <c r="L26" s="31"/>
    </row>
    <row r="27" spans="2:12" s="7" customFormat="1" ht="14.45" customHeight="1">
      <c r="B27" s="88"/>
      <c r="E27" s="200" t="s">
        <v>1</v>
      </c>
      <c r="F27" s="200"/>
      <c r="G27" s="200"/>
      <c r="H27" s="200"/>
      <c r="L27" s="88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89" t="s">
        <v>34</v>
      </c>
      <c r="J30" s="65">
        <f>ROUND(J120, 2)</f>
        <v>596072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36</v>
      </c>
      <c r="I32" s="34" t="s">
        <v>35</v>
      </c>
      <c r="J32" s="34" t="s">
        <v>37</v>
      </c>
      <c r="L32" s="31"/>
    </row>
    <row r="33" spans="2:12" s="1" customFormat="1" ht="14.45" customHeight="1">
      <c r="B33" s="31"/>
      <c r="D33" s="54" t="s">
        <v>38</v>
      </c>
      <c r="E33" s="26" t="s">
        <v>39</v>
      </c>
      <c r="F33" s="90">
        <f>ROUND((SUM(BE120:BE235)),  2)</f>
        <v>596072</v>
      </c>
      <c r="I33" s="91">
        <v>0.21</v>
      </c>
      <c r="J33" s="90">
        <f>ROUND(((SUM(BE120:BE235))*I33),  2)</f>
        <v>125175.12</v>
      </c>
      <c r="L33" s="31"/>
    </row>
    <row r="34" spans="2:12" s="1" customFormat="1" ht="14.45" customHeight="1">
      <c r="B34" s="31"/>
      <c r="E34" s="26" t="s">
        <v>40</v>
      </c>
      <c r="F34" s="90">
        <f>ROUND((SUM(BF120:BF235)),  2)</f>
        <v>0</v>
      </c>
      <c r="I34" s="91">
        <v>0.12</v>
      </c>
      <c r="J34" s="90">
        <f>ROUND(((SUM(BF120:BF235))*I34),  2)</f>
        <v>0</v>
      </c>
      <c r="L34" s="31"/>
    </row>
    <row r="35" spans="2:12" s="1" customFormat="1" ht="14.45" hidden="1" customHeight="1">
      <c r="B35" s="31"/>
      <c r="E35" s="26" t="s">
        <v>41</v>
      </c>
      <c r="F35" s="90">
        <f>ROUND((SUM(BG120:BG235)),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42</v>
      </c>
      <c r="F36" s="90">
        <f>ROUND((SUM(BH120:BH235)),  2)</f>
        <v>0</v>
      </c>
      <c r="I36" s="91">
        <v>0.12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43</v>
      </c>
      <c r="F37" s="90">
        <f>ROUND((SUM(BI120:BI235)),  2)</f>
        <v>0</v>
      </c>
      <c r="I37" s="91">
        <v>0</v>
      </c>
      <c r="J37" s="90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2"/>
      <c r="D39" s="93" t="s">
        <v>44</v>
      </c>
      <c r="E39" s="56"/>
      <c r="F39" s="56"/>
      <c r="G39" s="94" t="s">
        <v>45</v>
      </c>
      <c r="H39" s="95" t="s">
        <v>46</v>
      </c>
      <c r="I39" s="56"/>
      <c r="J39" s="96">
        <f>SUM(J30:J37)</f>
        <v>721247.12</v>
      </c>
      <c r="K39" s="97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2" t="s">
        <v>49</v>
      </c>
      <c r="E61" s="33"/>
      <c r="F61" s="98" t="s">
        <v>50</v>
      </c>
      <c r="G61" s="42" t="s">
        <v>49</v>
      </c>
      <c r="H61" s="33"/>
      <c r="I61" s="33"/>
      <c r="J61" s="99" t="s">
        <v>50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0" t="s">
        <v>51</v>
      </c>
      <c r="E65" s="41"/>
      <c r="F65" s="41"/>
      <c r="G65" s="40" t="s">
        <v>52</v>
      </c>
      <c r="H65" s="41"/>
      <c r="I65" s="41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2" t="s">
        <v>49</v>
      </c>
      <c r="E76" s="33"/>
      <c r="F76" s="98" t="s">
        <v>50</v>
      </c>
      <c r="G76" s="42" t="s">
        <v>49</v>
      </c>
      <c r="H76" s="33"/>
      <c r="I76" s="33"/>
      <c r="J76" s="99" t="s">
        <v>50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103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4.45" customHeight="1">
      <c r="B85" s="31"/>
      <c r="E85" s="225" t="str">
        <f>E7</f>
        <v>Modernizace objektu MŠ Školní ul. Chodov -Hospodářská budova</v>
      </c>
      <c r="F85" s="226"/>
      <c r="G85" s="226"/>
      <c r="H85" s="226"/>
      <c r="L85" s="31"/>
    </row>
    <row r="86" spans="2:47" s="1" customFormat="1" ht="12" customHeight="1">
      <c r="B86" s="31"/>
      <c r="C86" s="26" t="s">
        <v>101</v>
      </c>
      <c r="L86" s="31"/>
    </row>
    <row r="87" spans="2:47" s="1" customFormat="1" ht="15.6" customHeight="1">
      <c r="B87" s="31"/>
      <c r="E87" s="207" t="str">
        <f>E9</f>
        <v>04 - Silnoproud</v>
      </c>
      <c r="F87" s="227"/>
      <c r="G87" s="227"/>
      <c r="H87" s="227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 xml:space="preserve"> </v>
      </c>
      <c r="I89" s="26" t="s">
        <v>22</v>
      </c>
      <c r="J89" s="51">
        <f>IF(J12="","",J12)</f>
        <v>45719</v>
      </c>
      <c r="L89" s="31"/>
    </row>
    <row r="90" spans="2:47" s="1" customFormat="1" ht="6.95" customHeight="1">
      <c r="B90" s="31"/>
      <c r="L90" s="31"/>
    </row>
    <row r="91" spans="2:47" s="1" customFormat="1" ht="26.45" customHeight="1">
      <c r="B91" s="31"/>
      <c r="C91" s="26" t="s">
        <v>23</v>
      </c>
      <c r="F91" s="24" t="str">
        <f>E15</f>
        <v>MŠ Chodov -příspěvková organizace</v>
      </c>
      <c r="I91" s="26" t="s">
        <v>28</v>
      </c>
      <c r="J91" s="29" t="str">
        <f>E21</f>
        <v>Anna Dindáková, Staré Sedlo</v>
      </c>
      <c r="L91" s="31"/>
    </row>
    <row r="92" spans="2:47" s="1" customFormat="1" ht="15.6" customHeight="1">
      <c r="B92" s="31"/>
      <c r="C92" s="26" t="s">
        <v>27</v>
      </c>
      <c r="F92" s="24" t="str">
        <f>IF(E18="","",E18)</f>
        <v>STASKO plus,spol. s r.o.,Rolavská 10,K.Vary</v>
      </c>
      <c r="I92" s="26" t="s">
        <v>31</v>
      </c>
      <c r="J92" s="29" t="str">
        <f>E24</f>
        <v>Šimková Dita, K.Vary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104</v>
      </c>
      <c r="D94" s="92"/>
      <c r="E94" s="92"/>
      <c r="F94" s="92"/>
      <c r="G94" s="92"/>
      <c r="H94" s="92"/>
      <c r="I94" s="92"/>
      <c r="J94" s="101" t="s">
        <v>105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2" t="s">
        <v>106</v>
      </c>
      <c r="J96" s="65">
        <f>J120</f>
        <v>596072</v>
      </c>
      <c r="L96" s="31"/>
      <c r="AU96" s="16" t="s">
        <v>107</v>
      </c>
    </row>
    <row r="97" spans="2:12" s="8" customFormat="1" ht="24.95" customHeight="1">
      <c r="B97" s="103"/>
      <c r="D97" s="104" t="s">
        <v>1330</v>
      </c>
      <c r="E97" s="105"/>
      <c r="F97" s="105"/>
      <c r="G97" s="105"/>
      <c r="H97" s="105"/>
      <c r="I97" s="105"/>
      <c r="J97" s="106">
        <f>J121</f>
        <v>574672</v>
      </c>
      <c r="L97" s="103"/>
    </row>
    <row r="98" spans="2:12" s="9" customFormat="1" ht="19.899999999999999" customHeight="1">
      <c r="B98" s="107"/>
      <c r="D98" s="108" t="s">
        <v>1331</v>
      </c>
      <c r="E98" s="109"/>
      <c r="F98" s="109"/>
      <c r="G98" s="109"/>
      <c r="H98" s="109"/>
      <c r="I98" s="109"/>
      <c r="J98" s="110">
        <f>J122</f>
        <v>507481</v>
      </c>
      <c r="L98" s="107"/>
    </row>
    <row r="99" spans="2:12" s="9" customFormat="1" ht="19.899999999999999" customHeight="1">
      <c r="B99" s="107"/>
      <c r="D99" s="108" t="s">
        <v>1332</v>
      </c>
      <c r="E99" s="109"/>
      <c r="F99" s="109"/>
      <c r="G99" s="109"/>
      <c r="H99" s="109"/>
      <c r="I99" s="109"/>
      <c r="J99" s="110">
        <f>J225</f>
        <v>67191</v>
      </c>
      <c r="L99" s="107"/>
    </row>
    <row r="100" spans="2:12" s="8" customFormat="1" ht="24.95" customHeight="1">
      <c r="B100" s="103"/>
      <c r="D100" s="104" t="s">
        <v>1333</v>
      </c>
      <c r="E100" s="105"/>
      <c r="F100" s="105"/>
      <c r="G100" s="105"/>
      <c r="H100" s="105"/>
      <c r="I100" s="105"/>
      <c r="J100" s="106">
        <f>J232</f>
        <v>21400</v>
      </c>
      <c r="L100" s="103"/>
    </row>
    <row r="101" spans="2:12" s="1" customFormat="1" ht="21.75" customHeight="1">
      <c r="B101" s="31"/>
      <c r="L101" s="31"/>
    </row>
    <row r="102" spans="2:12" s="1" customFormat="1" ht="6.95" customHeight="1">
      <c r="B102" s="43"/>
      <c r="C102" s="44"/>
      <c r="D102" s="44"/>
      <c r="E102" s="44"/>
      <c r="F102" s="44"/>
      <c r="G102" s="44"/>
      <c r="H102" s="44"/>
      <c r="I102" s="44"/>
      <c r="J102" s="44"/>
      <c r="K102" s="44"/>
      <c r="L102" s="31"/>
    </row>
    <row r="106" spans="2:12" s="1" customFormat="1" ht="6.95" customHeight="1">
      <c r="B106" s="45"/>
      <c r="C106" s="46"/>
      <c r="D106" s="46"/>
      <c r="E106" s="46"/>
      <c r="F106" s="46"/>
      <c r="G106" s="46"/>
      <c r="H106" s="46"/>
      <c r="I106" s="46"/>
      <c r="J106" s="46"/>
      <c r="K106" s="46"/>
      <c r="L106" s="31"/>
    </row>
    <row r="107" spans="2:12" s="1" customFormat="1" ht="24.95" customHeight="1">
      <c r="B107" s="31"/>
      <c r="C107" s="20" t="s">
        <v>123</v>
      </c>
      <c r="L107" s="31"/>
    </row>
    <row r="108" spans="2:12" s="1" customFormat="1" ht="6.95" customHeight="1">
      <c r="B108" s="31"/>
      <c r="L108" s="31"/>
    </row>
    <row r="109" spans="2:12" s="1" customFormat="1" ht="12" customHeight="1">
      <c r="B109" s="31"/>
      <c r="C109" s="26" t="s">
        <v>16</v>
      </c>
      <c r="L109" s="31"/>
    </row>
    <row r="110" spans="2:12" s="1" customFormat="1" ht="14.45" customHeight="1">
      <c r="B110" s="31"/>
      <c r="E110" s="225" t="str">
        <f>E7</f>
        <v>Modernizace objektu MŠ Školní ul. Chodov -Hospodářská budova</v>
      </c>
      <c r="F110" s="226"/>
      <c r="G110" s="226"/>
      <c r="H110" s="226"/>
      <c r="L110" s="31"/>
    </row>
    <row r="111" spans="2:12" s="1" customFormat="1" ht="12" customHeight="1">
      <c r="B111" s="31"/>
      <c r="C111" s="26" t="s">
        <v>101</v>
      </c>
      <c r="L111" s="31"/>
    </row>
    <row r="112" spans="2:12" s="1" customFormat="1" ht="15.6" customHeight="1">
      <c r="B112" s="31"/>
      <c r="E112" s="207" t="str">
        <f>E9</f>
        <v>04 - Silnoproud</v>
      </c>
      <c r="F112" s="227"/>
      <c r="G112" s="227"/>
      <c r="H112" s="227"/>
      <c r="L112" s="31"/>
    </row>
    <row r="113" spans="2:65" s="1" customFormat="1" ht="6.95" customHeight="1">
      <c r="B113" s="31"/>
      <c r="L113" s="31"/>
    </row>
    <row r="114" spans="2:65" s="1" customFormat="1" ht="12" customHeight="1">
      <c r="B114" s="31"/>
      <c r="C114" s="26" t="s">
        <v>20</v>
      </c>
      <c r="F114" s="24" t="str">
        <f>F12</f>
        <v xml:space="preserve"> </v>
      </c>
      <c r="I114" s="26" t="s">
        <v>22</v>
      </c>
      <c r="J114" s="51">
        <f>IF(J12="","",J12)</f>
        <v>45719</v>
      </c>
      <c r="L114" s="31"/>
    </row>
    <row r="115" spans="2:65" s="1" customFormat="1" ht="6.95" customHeight="1">
      <c r="B115" s="31"/>
      <c r="L115" s="31"/>
    </row>
    <row r="116" spans="2:65" s="1" customFormat="1" ht="26.45" customHeight="1">
      <c r="B116" s="31"/>
      <c r="C116" s="26" t="s">
        <v>23</v>
      </c>
      <c r="F116" s="24" t="str">
        <f>E15</f>
        <v>MŠ Chodov -příspěvková organizace</v>
      </c>
      <c r="I116" s="26" t="s">
        <v>28</v>
      </c>
      <c r="J116" s="29" t="str">
        <f>E21</f>
        <v>Anna Dindáková, Staré Sedlo</v>
      </c>
      <c r="L116" s="31"/>
    </row>
    <row r="117" spans="2:65" s="1" customFormat="1" ht="15.6" customHeight="1">
      <c r="B117" s="31"/>
      <c r="C117" s="26" t="s">
        <v>27</v>
      </c>
      <c r="F117" s="24" t="str">
        <f>IF(E18="","",E18)</f>
        <v>STASKO plus,spol. s r.o.,Rolavská 10,K.Vary</v>
      </c>
      <c r="I117" s="26" t="s">
        <v>31</v>
      </c>
      <c r="J117" s="29" t="str">
        <f>E24</f>
        <v>Šimková Dita, K.Vary</v>
      </c>
      <c r="L117" s="31"/>
    </row>
    <row r="118" spans="2:65" s="1" customFormat="1" ht="10.35" customHeight="1">
      <c r="B118" s="31"/>
      <c r="L118" s="31"/>
    </row>
    <row r="119" spans="2:65" s="10" customFormat="1" ht="29.25" customHeight="1">
      <c r="B119" s="111"/>
      <c r="C119" s="112" t="s">
        <v>124</v>
      </c>
      <c r="D119" s="113" t="s">
        <v>59</v>
      </c>
      <c r="E119" s="113" t="s">
        <v>55</v>
      </c>
      <c r="F119" s="113" t="s">
        <v>56</v>
      </c>
      <c r="G119" s="113" t="s">
        <v>125</v>
      </c>
      <c r="H119" s="113" t="s">
        <v>126</v>
      </c>
      <c r="I119" s="113" t="s">
        <v>127</v>
      </c>
      <c r="J119" s="114" t="s">
        <v>105</v>
      </c>
      <c r="K119" s="115" t="s">
        <v>128</v>
      </c>
      <c r="L119" s="111"/>
      <c r="M119" s="58" t="s">
        <v>1</v>
      </c>
      <c r="N119" s="59" t="s">
        <v>38</v>
      </c>
      <c r="O119" s="59" t="s">
        <v>129</v>
      </c>
      <c r="P119" s="59" t="s">
        <v>130</v>
      </c>
      <c r="Q119" s="59" t="s">
        <v>131</v>
      </c>
      <c r="R119" s="59" t="s">
        <v>132</v>
      </c>
      <c r="S119" s="59" t="s">
        <v>133</v>
      </c>
      <c r="T119" s="60" t="s">
        <v>134</v>
      </c>
    </row>
    <row r="120" spans="2:65" s="1" customFormat="1" ht="22.9" customHeight="1">
      <c r="B120" s="31"/>
      <c r="C120" s="63" t="s">
        <v>135</v>
      </c>
      <c r="J120" s="116">
        <f>BK120</f>
        <v>596072</v>
      </c>
      <c r="L120" s="31"/>
      <c r="M120" s="61"/>
      <c r="N120" s="52"/>
      <c r="O120" s="52"/>
      <c r="P120" s="117">
        <f>P121+P232</f>
        <v>0</v>
      </c>
      <c r="Q120" s="52"/>
      <c r="R120" s="117">
        <f>R121+R232</f>
        <v>0</v>
      </c>
      <c r="S120" s="52"/>
      <c r="T120" s="118">
        <f>T121+T232</f>
        <v>0</v>
      </c>
      <c r="AT120" s="16" t="s">
        <v>73</v>
      </c>
      <c r="AU120" s="16" t="s">
        <v>107</v>
      </c>
      <c r="BK120" s="119">
        <f>BK121+BK232</f>
        <v>596072</v>
      </c>
    </row>
    <row r="121" spans="2:65" s="11" customFormat="1" ht="25.9" customHeight="1">
      <c r="B121" s="120"/>
      <c r="D121" s="121" t="s">
        <v>73</v>
      </c>
      <c r="E121" s="122" t="s">
        <v>360</v>
      </c>
      <c r="F121" s="122" t="s">
        <v>1334</v>
      </c>
      <c r="I121" s="123"/>
      <c r="J121" s="124">
        <f>BK121</f>
        <v>574672</v>
      </c>
      <c r="L121" s="120"/>
      <c r="M121" s="125"/>
      <c r="P121" s="126">
        <f>P122+P225</f>
        <v>0</v>
      </c>
      <c r="R121" s="126">
        <f>R122+R225</f>
        <v>0</v>
      </c>
      <c r="T121" s="127">
        <f>T122+T225</f>
        <v>0</v>
      </c>
      <c r="AR121" s="121" t="s">
        <v>139</v>
      </c>
      <c r="AT121" s="128" t="s">
        <v>73</v>
      </c>
      <c r="AU121" s="128" t="s">
        <v>74</v>
      </c>
      <c r="AY121" s="121" t="s">
        <v>138</v>
      </c>
      <c r="BK121" s="129">
        <f>BK122+BK225</f>
        <v>574672</v>
      </c>
    </row>
    <row r="122" spans="2:65" s="11" customFormat="1" ht="22.9" customHeight="1">
      <c r="B122" s="120"/>
      <c r="D122" s="121" t="s">
        <v>73</v>
      </c>
      <c r="E122" s="130" t="s">
        <v>1335</v>
      </c>
      <c r="F122" s="130" t="s">
        <v>1336</v>
      </c>
      <c r="I122" s="123"/>
      <c r="J122" s="131">
        <f>BK122</f>
        <v>507481</v>
      </c>
      <c r="L122" s="120"/>
      <c r="M122" s="125"/>
      <c r="P122" s="126">
        <f>SUM(P123:P224)</f>
        <v>0</v>
      </c>
      <c r="R122" s="126">
        <f>SUM(R123:R224)</f>
        <v>0</v>
      </c>
      <c r="T122" s="127">
        <f>SUM(T123:T224)</f>
        <v>0</v>
      </c>
      <c r="AR122" s="121" t="s">
        <v>139</v>
      </c>
      <c r="AT122" s="128" t="s">
        <v>73</v>
      </c>
      <c r="AU122" s="128" t="s">
        <v>82</v>
      </c>
      <c r="AY122" s="121" t="s">
        <v>138</v>
      </c>
      <c r="BK122" s="129">
        <f>SUM(BK123:BK224)</f>
        <v>507481</v>
      </c>
    </row>
    <row r="123" spans="2:65" s="1" customFormat="1" ht="14.45" customHeight="1">
      <c r="B123" s="31"/>
      <c r="C123" s="132" t="s">
        <v>82</v>
      </c>
      <c r="D123" s="132" t="s">
        <v>141</v>
      </c>
      <c r="E123" s="133" t="s">
        <v>1337</v>
      </c>
      <c r="F123" s="134" t="s">
        <v>1338</v>
      </c>
      <c r="G123" s="135" t="s">
        <v>144</v>
      </c>
      <c r="H123" s="136">
        <v>35</v>
      </c>
      <c r="I123" s="137">
        <v>142</v>
      </c>
      <c r="J123" s="138">
        <f t="shared" ref="J123:J154" si="0">ROUND(I123*H123,2)</f>
        <v>4970</v>
      </c>
      <c r="K123" s="139"/>
      <c r="L123" s="31"/>
      <c r="M123" s="140" t="s">
        <v>1</v>
      </c>
      <c r="N123" s="141" t="s">
        <v>39</v>
      </c>
      <c r="P123" s="142">
        <f t="shared" ref="P123:P154" si="1">O123*H123</f>
        <v>0</v>
      </c>
      <c r="Q123" s="142">
        <v>0</v>
      </c>
      <c r="R123" s="142">
        <f t="shared" ref="R123:R154" si="2">Q123*H123</f>
        <v>0</v>
      </c>
      <c r="S123" s="142">
        <v>0</v>
      </c>
      <c r="T123" s="143">
        <f t="shared" ref="T123:T154" si="3">S123*H123</f>
        <v>0</v>
      </c>
      <c r="AR123" s="144" t="s">
        <v>145</v>
      </c>
      <c r="AT123" s="144" t="s">
        <v>141</v>
      </c>
      <c r="AU123" s="144" t="s">
        <v>84</v>
      </c>
      <c r="AY123" s="16" t="s">
        <v>138</v>
      </c>
      <c r="BE123" s="145">
        <f t="shared" ref="BE123:BE154" si="4">IF(N123="základní",J123,0)</f>
        <v>4970</v>
      </c>
      <c r="BF123" s="145">
        <f t="shared" ref="BF123:BF154" si="5">IF(N123="snížená",J123,0)</f>
        <v>0</v>
      </c>
      <c r="BG123" s="145">
        <f t="shared" ref="BG123:BG154" si="6">IF(N123="zákl. přenesená",J123,0)</f>
        <v>0</v>
      </c>
      <c r="BH123" s="145">
        <f t="shared" ref="BH123:BH154" si="7">IF(N123="sníž. přenesená",J123,0)</f>
        <v>0</v>
      </c>
      <c r="BI123" s="145">
        <f t="shared" ref="BI123:BI154" si="8">IF(N123="nulová",J123,0)</f>
        <v>0</v>
      </c>
      <c r="BJ123" s="16" t="s">
        <v>82</v>
      </c>
      <c r="BK123" s="145">
        <f t="shared" ref="BK123:BK154" si="9">ROUND(I123*H123,2)</f>
        <v>4970</v>
      </c>
      <c r="BL123" s="16" t="s">
        <v>145</v>
      </c>
      <c r="BM123" s="144" t="s">
        <v>1339</v>
      </c>
    </row>
    <row r="124" spans="2:65" s="1" customFormat="1" ht="14.45" customHeight="1">
      <c r="B124" s="31"/>
      <c r="C124" s="132" t="s">
        <v>84</v>
      </c>
      <c r="D124" s="132" t="s">
        <v>141</v>
      </c>
      <c r="E124" s="133" t="s">
        <v>1340</v>
      </c>
      <c r="F124" s="134" t="s">
        <v>1341</v>
      </c>
      <c r="G124" s="135" t="s">
        <v>144</v>
      </c>
      <c r="H124" s="136">
        <v>13</v>
      </c>
      <c r="I124" s="137">
        <v>152</v>
      </c>
      <c r="J124" s="138">
        <f t="shared" si="0"/>
        <v>1976</v>
      </c>
      <c r="K124" s="139"/>
      <c r="L124" s="31"/>
      <c r="M124" s="140" t="s">
        <v>1</v>
      </c>
      <c r="N124" s="141" t="s">
        <v>39</v>
      </c>
      <c r="P124" s="142">
        <f t="shared" si="1"/>
        <v>0</v>
      </c>
      <c r="Q124" s="142">
        <v>0</v>
      </c>
      <c r="R124" s="142">
        <f t="shared" si="2"/>
        <v>0</v>
      </c>
      <c r="S124" s="142">
        <v>0</v>
      </c>
      <c r="T124" s="143">
        <f t="shared" si="3"/>
        <v>0</v>
      </c>
      <c r="AR124" s="144" t="s">
        <v>145</v>
      </c>
      <c r="AT124" s="144" t="s">
        <v>141</v>
      </c>
      <c r="AU124" s="144" t="s">
        <v>84</v>
      </c>
      <c r="AY124" s="16" t="s">
        <v>138</v>
      </c>
      <c r="BE124" s="145">
        <f t="shared" si="4"/>
        <v>1976</v>
      </c>
      <c r="BF124" s="145">
        <f t="shared" si="5"/>
        <v>0</v>
      </c>
      <c r="BG124" s="145">
        <f t="shared" si="6"/>
        <v>0</v>
      </c>
      <c r="BH124" s="145">
        <f t="shared" si="7"/>
        <v>0</v>
      </c>
      <c r="BI124" s="145">
        <f t="shared" si="8"/>
        <v>0</v>
      </c>
      <c r="BJ124" s="16" t="s">
        <v>82</v>
      </c>
      <c r="BK124" s="145">
        <f t="shared" si="9"/>
        <v>1976</v>
      </c>
      <c r="BL124" s="16" t="s">
        <v>145</v>
      </c>
      <c r="BM124" s="144" t="s">
        <v>1342</v>
      </c>
    </row>
    <row r="125" spans="2:65" s="1" customFormat="1" ht="14.45" customHeight="1">
      <c r="B125" s="31"/>
      <c r="C125" s="132" t="s">
        <v>139</v>
      </c>
      <c r="D125" s="132" t="s">
        <v>141</v>
      </c>
      <c r="E125" s="133" t="s">
        <v>1343</v>
      </c>
      <c r="F125" s="134" t="s">
        <v>1344</v>
      </c>
      <c r="G125" s="135" t="s">
        <v>144</v>
      </c>
      <c r="H125" s="136">
        <v>32</v>
      </c>
      <c r="I125" s="137">
        <v>257</v>
      </c>
      <c r="J125" s="138">
        <f t="shared" si="0"/>
        <v>8224</v>
      </c>
      <c r="K125" s="139"/>
      <c r="L125" s="31"/>
      <c r="M125" s="140" t="s">
        <v>1</v>
      </c>
      <c r="N125" s="141" t="s">
        <v>39</v>
      </c>
      <c r="P125" s="142">
        <f t="shared" si="1"/>
        <v>0</v>
      </c>
      <c r="Q125" s="142">
        <v>0</v>
      </c>
      <c r="R125" s="142">
        <f t="shared" si="2"/>
        <v>0</v>
      </c>
      <c r="S125" s="142">
        <v>0</v>
      </c>
      <c r="T125" s="143">
        <f t="shared" si="3"/>
        <v>0</v>
      </c>
      <c r="AR125" s="144" t="s">
        <v>145</v>
      </c>
      <c r="AT125" s="144" t="s">
        <v>141</v>
      </c>
      <c r="AU125" s="144" t="s">
        <v>84</v>
      </c>
      <c r="AY125" s="16" t="s">
        <v>138</v>
      </c>
      <c r="BE125" s="145">
        <f t="shared" si="4"/>
        <v>8224</v>
      </c>
      <c r="BF125" s="145">
        <f t="shared" si="5"/>
        <v>0</v>
      </c>
      <c r="BG125" s="145">
        <f t="shared" si="6"/>
        <v>0</v>
      </c>
      <c r="BH125" s="145">
        <f t="shared" si="7"/>
        <v>0</v>
      </c>
      <c r="BI125" s="145">
        <f t="shared" si="8"/>
        <v>0</v>
      </c>
      <c r="BJ125" s="16" t="s">
        <v>82</v>
      </c>
      <c r="BK125" s="145">
        <f t="shared" si="9"/>
        <v>8224</v>
      </c>
      <c r="BL125" s="16" t="s">
        <v>145</v>
      </c>
      <c r="BM125" s="144" t="s">
        <v>1345</v>
      </c>
    </row>
    <row r="126" spans="2:65" s="1" customFormat="1" ht="14.45" customHeight="1">
      <c r="B126" s="31"/>
      <c r="C126" s="132" t="s">
        <v>145</v>
      </c>
      <c r="D126" s="132" t="s">
        <v>141</v>
      </c>
      <c r="E126" s="133" t="s">
        <v>1346</v>
      </c>
      <c r="F126" s="134" t="s">
        <v>1347</v>
      </c>
      <c r="G126" s="135" t="s">
        <v>144</v>
      </c>
      <c r="H126" s="136">
        <v>6</v>
      </c>
      <c r="I126" s="137">
        <v>446</v>
      </c>
      <c r="J126" s="138">
        <f t="shared" si="0"/>
        <v>2676</v>
      </c>
      <c r="K126" s="139"/>
      <c r="L126" s="31"/>
      <c r="M126" s="140" t="s">
        <v>1</v>
      </c>
      <c r="N126" s="141" t="s">
        <v>39</v>
      </c>
      <c r="P126" s="142">
        <f t="shared" si="1"/>
        <v>0</v>
      </c>
      <c r="Q126" s="142">
        <v>0</v>
      </c>
      <c r="R126" s="142">
        <f t="shared" si="2"/>
        <v>0</v>
      </c>
      <c r="S126" s="142">
        <v>0</v>
      </c>
      <c r="T126" s="143">
        <f t="shared" si="3"/>
        <v>0</v>
      </c>
      <c r="AR126" s="144" t="s">
        <v>145</v>
      </c>
      <c r="AT126" s="144" t="s">
        <v>141</v>
      </c>
      <c r="AU126" s="144" t="s">
        <v>84</v>
      </c>
      <c r="AY126" s="16" t="s">
        <v>138</v>
      </c>
      <c r="BE126" s="145">
        <f t="shared" si="4"/>
        <v>2676</v>
      </c>
      <c r="BF126" s="145">
        <f t="shared" si="5"/>
        <v>0</v>
      </c>
      <c r="BG126" s="145">
        <f t="shared" si="6"/>
        <v>0</v>
      </c>
      <c r="BH126" s="145">
        <f t="shared" si="7"/>
        <v>0</v>
      </c>
      <c r="BI126" s="145">
        <f t="shared" si="8"/>
        <v>0</v>
      </c>
      <c r="BJ126" s="16" t="s">
        <v>82</v>
      </c>
      <c r="BK126" s="145">
        <f t="shared" si="9"/>
        <v>2676</v>
      </c>
      <c r="BL126" s="16" t="s">
        <v>145</v>
      </c>
      <c r="BM126" s="144" t="s">
        <v>1348</v>
      </c>
    </row>
    <row r="127" spans="2:65" s="1" customFormat="1" ht="14.45" customHeight="1">
      <c r="B127" s="31"/>
      <c r="C127" s="132" t="s">
        <v>163</v>
      </c>
      <c r="D127" s="132" t="s">
        <v>141</v>
      </c>
      <c r="E127" s="133" t="s">
        <v>1349</v>
      </c>
      <c r="F127" s="134" t="s">
        <v>1350</v>
      </c>
      <c r="G127" s="135" t="s">
        <v>144</v>
      </c>
      <c r="H127" s="136">
        <v>6</v>
      </c>
      <c r="I127" s="137">
        <v>319</v>
      </c>
      <c r="J127" s="138">
        <f t="shared" si="0"/>
        <v>1914</v>
      </c>
      <c r="K127" s="139"/>
      <c r="L127" s="31"/>
      <c r="M127" s="140" t="s">
        <v>1</v>
      </c>
      <c r="N127" s="141" t="s">
        <v>39</v>
      </c>
      <c r="P127" s="142">
        <f t="shared" si="1"/>
        <v>0</v>
      </c>
      <c r="Q127" s="142">
        <v>0</v>
      </c>
      <c r="R127" s="142">
        <f t="shared" si="2"/>
        <v>0</v>
      </c>
      <c r="S127" s="142">
        <v>0</v>
      </c>
      <c r="T127" s="143">
        <f t="shared" si="3"/>
        <v>0</v>
      </c>
      <c r="AR127" s="144" t="s">
        <v>145</v>
      </c>
      <c r="AT127" s="144" t="s">
        <v>141</v>
      </c>
      <c r="AU127" s="144" t="s">
        <v>84</v>
      </c>
      <c r="AY127" s="16" t="s">
        <v>138</v>
      </c>
      <c r="BE127" s="145">
        <f t="shared" si="4"/>
        <v>1914</v>
      </c>
      <c r="BF127" s="145">
        <f t="shared" si="5"/>
        <v>0</v>
      </c>
      <c r="BG127" s="145">
        <f t="shared" si="6"/>
        <v>0</v>
      </c>
      <c r="BH127" s="145">
        <f t="shared" si="7"/>
        <v>0</v>
      </c>
      <c r="BI127" s="145">
        <f t="shared" si="8"/>
        <v>0</v>
      </c>
      <c r="BJ127" s="16" t="s">
        <v>82</v>
      </c>
      <c r="BK127" s="145">
        <f t="shared" si="9"/>
        <v>1914</v>
      </c>
      <c r="BL127" s="16" t="s">
        <v>145</v>
      </c>
      <c r="BM127" s="144" t="s">
        <v>1351</v>
      </c>
    </row>
    <row r="128" spans="2:65" s="1" customFormat="1" ht="14.45" customHeight="1">
      <c r="B128" s="31"/>
      <c r="C128" s="132" t="s">
        <v>168</v>
      </c>
      <c r="D128" s="132" t="s">
        <v>141</v>
      </c>
      <c r="E128" s="133" t="s">
        <v>1352</v>
      </c>
      <c r="F128" s="134" t="s">
        <v>1353</v>
      </c>
      <c r="G128" s="135" t="s">
        <v>144</v>
      </c>
      <c r="H128" s="136">
        <v>3</v>
      </c>
      <c r="I128" s="137">
        <v>1866</v>
      </c>
      <c r="J128" s="138">
        <f t="shared" si="0"/>
        <v>5598</v>
      </c>
      <c r="K128" s="139"/>
      <c r="L128" s="31"/>
      <c r="M128" s="140" t="s">
        <v>1</v>
      </c>
      <c r="N128" s="141" t="s">
        <v>39</v>
      </c>
      <c r="P128" s="142">
        <f t="shared" si="1"/>
        <v>0</v>
      </c>
      <c r="Q128" s="142">
        <v>0</v>
      </c>
      <c r="R128" s="142">
        <f t="shared" si="2"/>
        <v>0</v>
      </c>
      <c r="S128" s="142">
        <v>0</v>
      </c>
      <c r="T128" s="143">
        <f t="shared" si="3"/>
        <v>0</v>
      </c>
      <c r="AR128" s="144" t="s">
        <v>145</v>
      </c>
      <c r="AT128" s="144" t="s">
        <v>141</v>
      </c>
      <c r="AU128" s="144" t="s">
        <v>84</v>
      </c>
      <c r="AY128" s="16" t="s">
        <v>138</v>
      </c>
      <c r="BE128" s="145">
        <f t="shared" si="4"/>
        <v>5598</v>
      </c>
      <c r="BF128" s="145">
        <f t="shared" si="5"/>
        <v>0</v>
      </c>
      <c r="BG128" s="145">
        <f t="shared" si="6"/>
        <v>0</v>
      </c>
      <c r="BH128" s="145">
        <f t="shared" si="7"/>
        <v>0</v>
      </c>
      <c r="BI128" s="145">
        <f t="shared" si="8"/>
        <v>0</v>
      </c>
      <c r="BJ128" s="16" t="s">
        <v>82</v>
      </c>
      <c r="BK128" s="145">
        <f t="shared" si="9"/>
        <v>5598</v>
      </c>
      <c r="BL128" s="16" t="s">
        <v>145</v>
      </c>
      <c r="BM128" s="144" t="s">
        <v>1354</v>
      </c>
    </row>
    <row r="129" spans="2:65" s="1" customFormat="1" ht="14.45" customHeight="1">
      <c r="B129" s="31"/>
      <c r="C129" s="132" t="s">
        <v>174</v>
      </c>
      <c r="D129" s="132" t="s">
        <v>141</v>
      </c>
      <c r="E129" s="133" t="s">
        <v>1355</v>
      </c>
      <c r="F129" s="134" t="s">
        <v>1356</v>
      </c>
      <c r="G129" s="135" t="s">
        <v>144</v>
      </c>
      <c r="H129" s="136">
        <v>48</v>
      </c>
      <c r="I129" s="137">
        <v>43</v>
      </c>
      <c r="J129" s="138">
        <f t="shared" si="0"/>
        <v>2064</v>
      </c>
      <c r="K129" s="139"/>
      <c r="L129" s="31"/>
      <c r="M129" s="140" t="s">
        <v>1</v>
      </c>
      <c r="N129" s="141" t="s">
        <v>39</v>
      </c>
      <c r="P129" s="142">
        <f t="shared" si="1"/>
        <v>0</v>
      </c>
      <c r="Q129" s="142">
        <v>0</v>
      </c>
      <c r="R129" s="142">
        <f t="shared" si="2"/>
        <v>0</v>
      </c>
      <c r="S129" s="142">
        <v>0</v>
      </c>
      <c r="T129" s="143">
        <f t="shared" si="3"/>
        <v>0</v>
      </c>
      <c r="AR129" s="144" t="s">
        <v>145</v>
      </c>
      <c r="AT129" s="144" t="s">
        <v>141</v>
      </c>
      <c r="AU129" s="144" t="s">
        <v>84</v>
      </c>
      <c r="AY129" s="16" t="s">
        <v>138</v>
      </c>
      <c r="BE129" s="145">
        <f t="shared" si="4"/>
        <v>2064</v>
      </c>
      <c r="BF129" s="145">
        <f t="shared" si="5"/>
        <v>0</v>
      </c>
      <c r="BG129" s="145">
        <f t="shared" si="6"/>
        <v>0</v>
      </c>
      <c r="BH129" s="145">
        <f t="shared" si="7"/>
        <v>0</v>
      </c>
      <c r="BI129" s="145">
        <f t="shared" si="8"/>
        <v>0</v>
      </c>
      <c r="BJ129" s="16" t="s">
        <v>82</v>
      </c>
      <c r="BK129" s="145">
        <f t="shared" si="9"/>
        <v>2064</v>
      </c>
      <c r="BL129" s="16" t="s">
        <v>145</v>
      </c>
      <c r="BM129" s="144" t="s">
        <v>1357</v>
      </c>
    </row>
    <row r="130" spans="2:65" s="1" customFormat="1" ht="14.45" customHeight="1">
      <c r="B130" s="31"/>
      <c r="C130" s="132" t="s">
        <v>180</v>
      </c>
      <c r="D130" s="132" t="s">
        <v>141</v>
      </c>
      <c r="E130" s="133" t="s">
        <v>1358</v>
      </c>
      <c r="F130" s="134" t="s">
        <v>1359</v>
      </c>
      <c r="G130" s="135" t="s">
        <v>144</v>
      </c>
      <c r="H130" s="136">
        <v>42</v>
      </c>
      <c r="I130" s="137">
        <v>182</v>
      </c>
      <c r="J130" s="138">
        <f t="shared" si="0"/>
        <v>7644</v>
      </c>
      <c r="K130" s="139"/>
      <c r="L130" s="31"/>
      <c r="M130" s="140" t="s">
        <v>1</v>
      </c>
      <c r="N130" s="141" t="s">
        <v>39</v>
      </c>
      <c r="P130" s="142">
        <f t="shared" si="1"/>
        <v>0</v>
      </c>
      <c r="Q130" s="142">
        <v>0</v>
      </c>
      <c r="R130" s="142">
        <f t="shared" si="2"/>
        <v>0</v>
      </c>
      <c r="S130" s="142">
        <v>0</v>
      </c>
      <c r="T130" s="143">
        <f t="shared" si="3"/>
        <v>0</v>
      </c>
      <c r="AR130" s="144" t="s">
        <v>145</v>
      </c>
      <c r="AT130" s="144" t="s">
        <v>141</v>
      </c>
      <c r="AU130" s="144" t="s">
        <v>84</v>
      </c>
      <c r="AY130" s="16" t="s">
        <v>138</v>
      </c>
      <c r="BE130" s="145">
        <f t="shared" si="4"/>
        <v>7644</v>
      </c>
      <c r="BF130" s="145">
        <f t="shared" si="5"/>
        <v>0</v>
      </c>
      <c r="BG130" s="145">
        <f t="shared" si="6"/>
        <v>0</v>
      </c>
      <c r="BH130" s="145">
        <f t="shared" si="7"/>
        <v>0</v>
      </c>
      <c r="BI130" s="145">
        <f t="shared" si="8"/>
        <v>0</v>
      </c>
      <c r="BJ130" s="16" t="s">
        <v>82</v>
      </c>
      <c r="BK130" s="145">
        <f t="shared" si="9"/>
        <v>7644</v>
      </c>
      <c r="BL130" s="16" t="s">
        <v>145</v>
      </c>
      <c r="BM130" s="144" t="s">
        <v>1360</v>
      </c>
    </row>
    <row r="131" spans="2:65" s="1" customFormat="1" ht="14.45" customHeight="1">
      <c r="B131" s="31"/>
      <c r="C131" s="132" t="s">
        <v>185</v>
      </c>
      <c r="D131" s="132" t="s">
        <v>141</v>
      </c>
      <c r="E131" s="133" t="s">
        <v>1361</v>
      </c>
      <c r="F131" s="134" t="s">
        <v>1362</v>
      </c>
      <c r="G131" s="135" t="s">
        <v>171</v>
      </c>
      <c r="H131" s="136">
        <v>845</v>
      </c>
      <c r="I131" s="137">
        <v>29</v>
      </c>
      <c r="J131" s="138">
        <f t="shared" si="0"/>
        <v>24505</v>
      </c>
      <c r="K131" s="139"/>
      <c r="L131" s="31"/>
      <c r="M131" s="140" t="s">
        <v>1</v>
      </c>
      <c r="N131" s="141" t="s">
        <v>39</v>
      </c>
      <c r="P131" s="142">
        <f t="shared" si="1"/>
        <v>0</v>
      </c>
      <c r="Q131" s="142">
        <v>0</v>
      </c>
      <c r="R131" s="142">
        <f t="shared" si="2"/>
        <v>0</v>
      </c>
      <c r="S131" s="142">
        <v>0</v>
      </c>
      <c r="T131" s="143">
        <f t="shared" si="3"/>
        <v>0</v>
      </c>
      <c r="AR131" s="144" t="s">
        <v>145</v>
      </c>
      <c r="AT131" s="144" t="s">
        <v>141</v>
      </c>
      <c r="AU131" s="144" t="s">
        <v>84</v>
      </c>
      <c r="AY131" s="16" t="s">
        <v>138</v>
      </c>
      <c r="BE131" s="145">
        <f t="shared" si="4"/>
        <v>24505</v>
      </c>
      <c r="BF131" s="145">
        <f t="shared" si="5"/>
        <v>0</v>
      </c>
      <c r="BG131" s="145">
        <f t="shared" si="6"/>
        <v>0</v>
      </c>
      <c r="BH131" s="145">
        <f t="shared" si="7"/>
        <v>0</v>
      </c>
      <c r="BI131" s="145">
        <f t="shared" si="8"/>
        <v>0</v>
      </c>
      <c r="BJ131" s="16" t="s">
        <v>82</v>
      </c>
      <c r="BK131" s="145">
        <f t="shared" si="9"/>
        <v>24505</v>
      </c>
      <c r="BL131" s="16" t="s">
        <v>145</v>
      </c>
      <c r="BM131" s="144" t="s">
        <v>1363</v>
      </c>
    </row>
    <row r="132" spans="2:65" s="1" customFormat="1" ht="14.45" customHeight="1">
      <c r="B132" s="31"/>
      <c r="C132" s="132" t="s">
        <v>190</v>
      </c>
      <c r="D132" s="132" t="s">
        <v>141</v>
      </c>
      <c r="E132" s="133" t="s">
        <v>1364</v>
      </c>
      <c r="F132" s="134" t="s">
        <v>1365</v>
      </c>
      <c r="G132" s="135" t="s">
        <v>144</v>
      </c>
      <c r="H132" s="136">
        <v>106</v>
      </c>
      <c r="I132" s="137">
        <v>85</v>
      </c>
      <c r="J132" s="138">
        <f t="shared" si="0"/>
        <v>9010</v>
      </c>
      <c r="K132" s="139"/>
      <c r="L132" s="31"/>
      <c r="M132" s="140" t="s">
        <v>1</v>
      </c>
      <c r="N132" s="141" t="s">
        <v>39</v>
      </c>
      <c r="P132" s="142">
        <f t="shared" si="1"/>
        <v>0</v>
      </c>
      <c r="Q132" s="142">
        <v>0</v>
      </c>
      <c r="R132" s="142">
        <f t="shared" si="2"/>
        <v>0</v>
      </c>
      <c r="S132" s="142">
        <v>0</v>
      </c>
      <c r="T132" s="143">
        <f t="shared" si="3"/>
        <v>0</v>
      </c>
      <c r="AR132" s="144" t="s">
        <v>145</v>
      </c>
      <c r="AT132" s="144" t="s">
        <v>141</v>
      </c>
      <c r="AU132" s="144" t="s">
        <v>84</v>
      </c>
      <c r="AY132" s="16" t="s">
        <v>138</v>
      </c>
      <c r="BE132" s="145">
        <f t="shared" si="4"/>
        <v>9010</v>
      </c>
      <c r="BF132" s="145">
        <f t="shared" si="5"/>
        <v>0</v>
      </c>
      <c r="BG132" s="145">
        <f t="shared" si="6"/>
        <v>0</v>
      </c>
      <c r="BH132" s="145">
        <f t="shared" si="7"/>
        <v>0</v>
      </c>
      <c r="BI132" s="145">
        <f t="shared" si="8"/>
        <v>0</v>
      </c>
      <c r="BJ132" s="16" t="s">
        <v>82</v>
      </c>
      <c r="BK132" s="145">
        <f t="shared" si="9"/>
        <v>9010</v>
      </c>
      <c r="BL132" s="16" t="s">
        <v>145</v>
      </c>
      <c r="BM132" s="144" t="s">
        <v>1366</v>
      </c>
    </row>
    <row r="133" spans="2:65" s="1" customFormat="1" ht="14.45" customHeight="1">
      <c r="B133" s="31"/>
      <c r="C133" s="167" t="s">
        <v>195</v>
      </c>
      <c r="D133" s="167" t="s">
        <v>360</v>
      </c>
      <c r="E133" s="168" t="s">
        <v>1367</v>
      </c>
      <c r="F133" s="169" t="s">
        <v>1368</v>
      </c>
      <c r="G133" s="170" t="s">
        <v>144</v>
      </c>
      <c r="H133" s="171">
        <v>106</v>
      </c>
      <c r="I133" s="172">
        <v>9</v>
      </c>
      <c r="J133" s="173">
        <f t="shared" si="0"/>
        <v>954</v>
      </c>
      <c r="K133" s="174"/>
      <c r="L133" s="175"/>
      <c r="M133" s="176" t="s">
        <v>1</v>
      </c>
      <c r="N133" s="177" t="s">
        <v>39</v>
      </c>
      <c r="P133" s="142">
        <f t="shared" si="1"/>
        <v>0</v>
      </c>
      <c r="Q133" s="142">
        <v>0</v>
      </c>
      <c r="R133" s="142">
        <f t="shared" si="2"/>
        <v>0</v>
      </c>
      <c r="S133" s="142">
        <v>0</v>
      </c>
      <c r="T133" s="143">
        <f t="shared" si="3"/>
        <v>0</v>
      </c>
      <c r="AR133" s="144" t="s">
        <v>180</v>
      </c>
      <c r="AT133" s="144" t="s">
        <v>360</v>
      </c>
      <c r="AU133" s="144" t="s">
        <v>84</v>
      </c>
      <c r="AY133" s="16" t="s">
        <v>138</v>
      </c>
      <c r="BE133" s="145">
        <f t="shared" si="4"/>
        <v>954</v>
      </c>
      <c r="BF133" s="145">
        <f t="shared" si="5"/>
        <v>0</v>
      </c>
      <c r="BG133" s="145">
        <f t="shared" si="6"/>
        <v>0</v>
      </c>
      <c r="BH133" s="145">
        <f t="shared" si="7"/>
        <v>0</v>
      </c>
      <c r="BI133" s="145">
        <f t="shared" si="8"/>
        <v>0</v>
      </c>
      <c r="BJ133" s="16" t="s">
        <v>82</v>
      </c>
      <c r="BK133" s="145">
        <f t="shared" si="9"/>
        <v>954</v>
      </c>
      <c r="BL133" s="16" t="s">
        <v>145</v>
      </c>
      <c r="BM133" s="144" t="s">
        <v>1369</v>
      </c>
    </row>
    <row r="134" spans="2:65" s="1" customFormat="1" ht="14.45" customHeight="1">
      <c r="B134" s="31"/>
      <c r="C134" s="132" t="s">
        <v>8</v>
      </c>
      <c r="D134" s="132" t="s">
        <v>141</v>
      </c>
      <c r="E134" s="133" t="s">
        <v>1370</v>
      </c>
      <c r="F134" s="134" t="s">
        <v>1371</v>
      </c>
      <c r="G134" s="135" t="s">
        <v>144</v>
      </c>
      <c r="H134" s="136">
        <v>15</v>
      </c>
      <c r="I134" s="137">
        <v>364</v>
      </c>
      <c r="J134" s="138">
        <f t="shared" si="0"/>
        <v>5460</v>
      </c>
      <c r="K134" s="139"/>
      <c r="L134" s="31"/>
      <c r="M134" s="140" t="s">
        <v>1</v>
      </c>
      <c r="N134" s="141" t="s">
        <v>39</v>
      </c>
      <c r="P134" s="142">
        <f t="shared" si="1"/>
        <v>0</v>
      </c>
      <c r="Q134" s="142">
        <v>0</v>
      </c>
      <c r="R134" s="142">
        <f t="shared" si="2"/>
        <v>0</v>
      </c>
      <c r="S134" s="142">
        <v>0</v>
      </c>
      <c r="T134" s="143">
        <f t="shared" si="3"/>
        <v>0</v>
      </c>
      <c r="AR134" s="144" t="s">
        <v>145</v>
      </c>
      <c r="AT134" s="144" t="s">
        <v>141</v>
      </c>
      <c r="AU134" s="144" t="s">
        <v>84</v>
      </c>
      <c r="AY134" s="16" t="s">
        <v>138</v>
      </c>
      <c r="BE134" s="145">
        <f t="shared" si="4"/>
        <v>5460</v>
      </c>
      <c r="BF134" s="145">
        <f t="shared" si="5"/>
        <v>0</v>
      </c>
      <c r="BG134" s="145">
        <f t="shared" si="6"/>
        <v>0</v>
      </c>
      <c r="BH134" s="145">
        <f t="shared" si="7"/>
        <v>0</v>
      </c>
      <c r="BI134" s="145">
        <f t="shared" si="8"/>
        <v>0</v>
      </c>
      <c r="BJ134" s="16" t="s">
        <v>82</v>
      </c>
      <c r="BK134" s="145">
        <f t="shared" si="9"/>
        <v>5460</v>
      </c>
      <c r="BL134" s="16" t="s">
        <v>145</v>
      </c>
      <c r="BM134" s="144" t="s">
        <v>1372</v>
      </c>
    </row>
    <row r="135" spans="2:65" s="1" customFormat="1" ht="14.45" customHeight="1">
      <c r="B135" s="31"/>
      <c r="C135" s="167" t="s">
        <v>214</v>
      </c>
      <c r="D135" s="167" t="s">
        <v>360</v>
      </c>
      <c r="E135" s="168" t="s">
        <v>1373</v>
      </c>
      <c r="F135" s="169" t="s">
        <v>1374</v>
      </c>
      <c r="G135" s="170" t="s">
        <v>144</v>
      </c>
      <c r="H135" s="171">
        <v>15</v>
      </c>
      <c r="I135" s="172">
        <v>9</v>
      </c>
      <c r="J135" s="173">
        <f t="shared" si="0"/>
        <v>135</v>
      </c>
      <c r="K135" s="174"/>
      <c r="L135" s="175"/>
      <c r="M135" s="176" t="s">
        <v>1</v>
      </c>
      <c r="N135" s="177" t="s">
        <v>39</v>
      </c>
      <c r="P135" s="142">
        <f t="shared" si="1"/>
        <v>0</v>
      </c>
      <c r="Q135" s="142">
        <v>0</v>
      </c>
      <c r="R135" s="142">
        <f t="shared" si="2"/>
        <v>0</v>
      </c>
      <c r="S135" s="142">
        <v>0</v>
      </c>
      <c r="T135" s="143">
        <f t="shared" si="3"/>
        <v>0</v>
      </c>
      <c r="AR135" s="144" t="s">
        <v>180</v>
      </c>
      <c r="AT135" s="144" t="s">
        <v>360</v>
      </c>
      <c r="AU135" s="144" t="s">
        <v>84</v>
      </c>
      <c r="AY135" s="16" t="s">
        <v>138</v>
      </c>
      <c r="BE135" s="145">
        <f t="shared" si="4"/>
        <v>135</v>
      </c>
      <c r="BF135" s="145">
        <f t="shared" si="5"/>
        <v>0</v>
      </c>
      <c r="BG135" s="145">
        <f t="shared" si="6"/>
        <v>0</v>
      </c>
      <c r="BH135" s="145">
        <f t="shared" si="7"/>
        <v>0</v>
      </c>
      <c r="BI135" s="145">
        <f t="shared" si="8"/>
        <v>0</v>
      </c>
      <c r="BJ135" s="16" t="s">
        <v>82</v>
      </c>
      <c r="BK135" s="145">
        <f t="shared" si="9"/>
        <v>135</v>
      </c>
      <c r="BL135" s="16" t="s">
        <v>145</v>
      </c>
      <c r="BM135" s="144" t="s">
        <v>1375</v>
      </c>
    </row>
    <row r="136" spans="2:65" s="1" customFormat="1" ht="14.45" customHeight="1">
      <c r="B136" s="31"/>
      <c r="C136" s="132" t="s">
        <v>218</v>
      </c>
      <c r="D136" s="132" t="s">
        <v>141</v>
      </c>
      <c r="E136" s="133" t="s">
        <v>1376</v>
      </c>
      <c r="F136" s="134" t="s">
        <v>1377</v>
      </c>
      <c r="G136" s="135" t="s">
        <v>144</v>
      </c>
      <c r="H136" s="136">
        <v>268</v>
      </c>
      <c r="I136" s="137">
        <v>11</v>
      </c>
      <c r="J136" s="138">
        <f t="shared" si="0"/>
        <v>2948</v>
      </c>
      <c r="K136" s="139"/>
      <c r="L136" s="31"/>
      <c r="M136" s="140" t="s">
        <v>1</v>
      </c>
      <c r="N136" s="141" t="s">
        <v>39</v>
      </c>
      <c r="P136" s="142">
        <f t="shared" si="1"/>
        <v>0</v>
      </c>
      <c r="Q136" s="142">
        <v>0</v>
      </c>
      <c r="R136" s="142">
        <f t="shared" si="2"/>
        <v>0</v>
      </c>
      <c r="S136" s="142">
        <v>0</v>
      </c>
      <c r="T136" s="143">
        <f t="shared" si="3"/>
        <v>0</v>
      </c>
      <c r="AR136" s="144" t="s">
        <v>145</v>
      </c>
      <c r="AT136" s="144" t="s">
        <v>141</v>
      </c>
      <c r="AU136" s="144" t="s">
        <v>84</v>
      </c>
      <c r="AY136" s="16" t="s">
        <v>138</v>
      </c>
      <c r="BE136" s="145">
        <f t="shared" si="4"/>
        <v>2948</v>
      </c>
      <c r="BF136" s="145">
        <f t="shared" si="5"/>
        <v>0</v>
      </c>
      <c r="BG136" s="145">
        <f t="shared" si="6"/>
        <v>0</v>
      </c>
      <c r="BH136" s="145">
        <f t="shared" si="7"/>
        <v>0</v>
      </c>
      <c r="BI136" s="145">
        <f t="shared" si="8"/>
        <v>0</v>
      </c>
      <c r="BJ136" s="16" t="s">
        <v>82</v>
      </c>
      <c r="BK136" s="145">
        <f t="shared" si="9"/>
        <v>2948</v>
      </c>
      <c r="BL136" s="16" t="s">
        <v>145</v>
      </c>
      <c r="BM136" s="144" t="s">
        <v>1378</v>
      </c>
    </row>
    <row r="137" spans="2:65" s="1" customFormat="1" ht="14.45" customHeight="1">
      <c r="B137" s="31"/>
      <c r="C137" s="167" t="s">
        <v>223</v>
      </c>
      <c r="D137" s="167" t="s">
        <v>360</v>
      </c>
      <c r="E137" s="168" t="s">
        <v>1379</v>
      </c>
      <c r="F137" s="169" t="s">
        <v>1380</v>
      </c>
      <c r="G137" s="170" t="s">
        <v>144</v>
      </c>
      <c r="H137" s="171">
        <v>268</v>
      </c>
      <c r="I137" s="172">
        <v>8</v>
      </c>
      <c r="J137" s="173">
        <f t="shared" si="0"/>
        <v>2144</v>
      </c>
      <c r="K137" s="174"/>
      <c r="L137" s="175"/>
      <c r="M137" s="176" t="s">
        <v>1</v>
      </c>
      <c r="N137" s="177" t="s">
        <v>39</v>
      </c>
      <c r="P137" s="142">
        <f t="shared" si="1"/>
        <v>0</v>
      </c>
      <c r="Q137" s="142">
        <v>0</v>
      </c>
      <c r="R137" s="142">
        <f t="shared" si="2"/>
        <v>0</v>
      </c>
      <c r="S137" s="142">
        <v>0</v>
      </c>
      <c r="T137" s="143">
        <f t="shared" si="3"/>
        <v>0</v>
      </c>
      <c r="AR137" s="144" t="s">
        <v>180</v>
      </c>
      <c r="AT137" s="144" t="s">
        <v>360</v>
      </c>
      <c r="AU137" s="144" t="s">
        <v>84</v>
      </c>
      <c r="AY137" s="16" t="s">
        <v>138</v>
      </c>
      <c r="BE137" s="145">
        <f t="shared" si="4"/>
        <v>2144</v>
      </c>
      <c r="BF137" s="145">
        <f t="shared" si="5"/>
        <v>0</v>
      </c>
      <c r="BG137" s="145">
        <f t="shared" si="6"/>
        <v>0</v>
      </c>
      <c r="BH137" s="145">
        <f t="shared" si="7"/>
        <v>0</v>
      </c>
      <c r="BI137" s="145">
        <f t="shared" si="8"/>
        <v>0</v>
      </c>
      <c r="BJ137" s="16" t="s">
        <v>82</v>
      </c>
      <c r="BK137" s="145">
        <f t="shared" si="9"/>
        <v>2144</v>
      </c>
      <c r="BL137" s="16" t="s">
        <v>145</v>
      </c>
      <c r="BM137" s="144" t="s">
        <v>1381</v>
      </c>
    </row>
    <row r="138" spans="2:65" s="1" customFormat="1" ht="14.45" customHeight="1">
      <c r="B138" s="31"/>
      <c r="C138" s="167" t="s">
        <v>228</v>
      </c>
      <c r="D138" s="167" t="s">
        <v>360</v>
      </c>
      <c r="E138" s="168" t="s">
        <v>1382</v>
      </c>
      <c r="F138" s="169" t="s">
        <v>1383</v>
      </c>
      <c r="G138" s="170" t="s">
        <v>171</v>
      </c>
      <c r="H138" s="171">
        <v>48</v>
      </c>
      <c r="I138" s="172">
        <v>32</v>
      </c>
      <c r="J138" s="173">
        <f t="shared" si="0"/>
        <v>1536</v>
      </c>
      <c r="K138" s="174"/>
      <c r="L138" s="175"/>
      <c r="M138" s="176" t="s">
        <v>1</v>
      </c>
      <c r="N138" s="177" t="s">
        <v>39</v>
      </c>
      <c r="P138" s="142">
        <f t="shared" si="1"/>
        <v>0</v>
      </c>
      <c r="Q138" s="142">
        <v>0</v>
      </c>
      <c r="R138" s="142">
        <f t="shared" si="2"/>
        <v>0</v>
      </c>
      <c r="S138" s="142">
        <v>0</v>
      </c>
      <c r="T138" s="143">
        <f t="shared" si="3"/>
        <v>0</v>
      </c>
      <c r="AR138" s="144" t="s">
        <v>180</v>
      </c>
      <c r="AT138" s="144" t="s">
        <v>360</v>
      </c>
      <c r="AU138" s="144" t="s">
        <v>84</v>
      </c>
      <c r="AY138" s="16" t="s">
        <v>138</v>
      </c>
      <c r="BE138" s="145">
        <f t="shared" si="4"/>
        <v>1536</v>
      </c>
      <c r="BF138" s="145">
        <f t="shared" si="5"/>
        <v>0</v>
      </c>
      <c r="BG138" s="145">
        <f t="shared" si="6"/>
        <v>0</v>
      </c>
      <c r="BH138" s="145">
        <f t="shared" si="7"/>
        <v>0</v>
      </c>
      <c r="BI138" s="145">
        <f t="shared" si="8"/>
        <v>0</v>
      </c>
      <c r="BJ138" s="16" t="s">
        <v>82</v>
      </c>
      <c r="BK138" s="145">
        <f t="shared" si="9"/>
        <v>1536</v>
      </c>
      <c r="BL138" s="16" t="s">
        <v>145</v>
      </c>
      <c r="BM138" s="144" t="s">
        <v>1384</v>
      </c>
    </row>
    <row r="139" spans="2:65" s="1" customFormat="1" ht="14.45" customHeight="1">
      <c r="B139" s="31"/>
      <c r="C139" s="132" t="s">
        <v>233</v>
      </c>
      <c r="D139" s="132" t="s">
        <v>141</v>
      </c>
      <c r="E139" s="133" t="s">
        <v>1385</v>
      </c>
      <c r="F139" s="134" t="s">
        <v>1386</v>
      </c>
      <c r="G139" s="135" t="s">
        <v>171</v>
      </c>
      <c r="H139" s="136">
        <v>48</v>
      </c>
      <c r="I139" s="137">
        <v>58</v>
      </c>
      <c r="J139" s="138">
        <f t="shared" si="0"/>
        <v>2784</v>
      </c>
      <c r="K139" s="139"/>
      <c r="L139" s="31"/>
      <c r="M139" s="140" t="s">
        <v>1</v>
      </c>
      <c r="N139" s="141" t="s">
        <v>39</v>
      </c>
      <c r="P139" s="142">
        <f t="shared" si="1"/>
        <v>0</v>
      </c>
      <c r="Q139" s="142">
        <v>0</v>
      </c>
      <c r="R139" s="142">
        <f t="shared" si="2"/>
        <v>0</v>
      </c>
      <c r="S139" s="142">
        <v>0</v>
      </c>
      <c r="T139" s="143">
        <f t="shared" si="3"/>
        <v>0</v>
      </c>
      <c r="AR139" s="144" t="s">
        <v>145</v>
      </c>
      <c r="AT139" s="144" t="s">
        <v>141</v>
      </c>
      <c r="AU139" s="144" t="s">
        <v>84</v>
      </c>
      <c r="AY139" s="16" t="s">
        <v>138</v>
      </c>
      <c r="BE139" s="145">
        <f t="shared" si="4"/>
        <v>2784</v>
      </c>
      <c r="BF139" s="145">
        <f t="shared" si="5"/>
        <v>0</v>
      </c>
      <c r="BG139" s="145">
        <f t="shared" si="6"/>
        <v>0</v>
      </c>
      <c r="BH139" s="145">
        <f t="shared" si="7"/>
        <v>0</v>
      </c>
      <c r="BI139" s="145">
        <f t="shared" si="8"/>
        <v>0</v>
      </c>
      <c r="BJ139" s="16" t="s">
        <v>82</v>
      </c>
      <c r="BK139" s="145">
        <f t="shared" si="9"/>
        <v>2784</v>
      </c>
      <c r="BL139" s="16" t="s">
        <v>145</v>
      </c>
      <c r="BM139" s="144" t="s">
        <v>1387</v>
      </c>
    </row>
    <row r="140" spans="2:65" s="1" customFormat="1" ht="14.45" customHeight="1">
      <c r="B140" s="31"/>
      <c r="C140" s="132" t="s">
        <v>238</v>
      </c>
      <c r="D140" s="132" t="s">
        <v>141</v>
      </c>
      <c r="E140" s="133" t="s">
        <v>1388</v>
      </c>
      <c r="F140" s="134" t="s">
        <v>1389</v>
      </c>
      <c r="G140" s="135" t="s">
        <v>171</v>
      </c>
      <c r="H140" s="136">
        <v>639</v>
      </c>
      <c r="I140" s="137">
        <v>58</v>
      </c>
      <c r="J140" s="138">
        <f t="shared" si="0"/>
        <v>37062</v>
      </c>
      <c r="K140" s="139"/>
      <c r="L140" s="31"/>
      <c r="M140" s="140" t="s">
        <v>1</v>
      </c>
      <c r="N140" s="141" t="s">
        <v>39</v>
      </c>
      <c r="P140" s="142">
        <f t="shared" si="1"/>
        <v>0</v>
      </c>
      <c r="Q140" s="142">
        <v>0</v>
      </c>
      <c r="R140" s="142">
        <f t="shared" si="2"/>
        <v>0</v>
      </c>
      <c r="S140" s="142">
        <v>0</v>
      </c>
      <c r="T140" s="143">
        <f t="shared" si="3"/>
        <v>0</v>
      </c>
      <c r="AR140" s="144" t="s">
        <v>145</v>
      </c>
      <c r="AT140" s="144" t="s">
        <v>141</v>
      </c>
      <c r="AU140" s="144" t="s">
        <v>84</v>
      </c>
      <c r="AY140" s="16" t="s">
        <v>138</v>
      </c>
      <c r="BE140" s="145">
        <f t="shared" si="4"/>
        <v>37062</v>
      </c>
      <c r="BF140" s="145">
        <f t="shared" si="5"/>
        <v>0</v>
      </c>
      <c r="BG140" s="145">
        <f t="shared" si="6"/>
        <v>0</v>
      </c>
      <c r="BH140" s="145">
        <f t="shared" si="7"/>
        <v>0</v>
      </c>
      <c r="BI140" s="145">
        <f t="shared" si="8"/>
        <v>0</v>
      </c>
      <c r="BJ140" s="16" t="s">
        <v>82</v>
      </c>
      <c r="BK140" s="145">
        <f t="shared" si="9"/>
        <v>37062</v>
      </c>
      <c r="BL140" s="16" t="s">
        <v>145</v>
      </c>
      <c r="BM140" s="144" t="s">
        <v>1390</v>
      </c>
    </row>
    <row r="141" spans="2:65" s="1" customFormat="1" ht="14.45" customHeight="1">
      <c r="B141" s="31"/>
      <c r="C141" s="167" t="s">
        <v>243</v>
      </c>
      <c r="D141" s="167" t="s">
        <v>360</v>
      </c>
      <c r="E141" s="168" t="s">
        <v>1391</v>
      </c>
      <c r="F141" s="169" t="s">
        <v>1392</v>
      </c>
      <c r="G141" s="170" t="s">
        <v>171</v>
      </c>
      <c r="H141" s="171">
        <v>54</v>
      </c>
      <c r="I141" s="172">
        <v>29</v>
      </c>
      <c r="J141" s="173">
        <f t="shared" si="0"/>
        <v>1566</v>
      </c>
      <c r="K141" s="174"/>
      <c r="L141" s="175"/>
      <c r="M141" s="176" t="s">
        <v>1</v>
      </c>
      <c r="N141" s="177" t="s">
        <v>39</v>
      </c>
      <c r="P141" s="142">
        <f t="shared" si="1"/>
        <v>0</v>
      </c>
      <c r="Q141" s="142">
        <v>0</v>
      </c>
      <c r="R141" s="142">
        <f t="shared" si="2"/>
        <v>0</v>
      </c>
      <c r="S141" s="142">
        <v>0</v>
      </c>
      <c r="T141" s="143">
        <f t="shared" si="3"/>
        <v>0</v>
      </c>
      <c r="AR141" s="144" t="s">
        <v>180</v>
      </c>
      <c r="AT141" s="144" t="s">
        <v>360</v>
      </c>
      <c r="AU141" s="144" t="s">
        <v>84</v>
      </c>
      <c r="AY141" s="16" t="s">
        <v>138</v>
      </c>
      <c r="BE141" s="145">
        <f t="shared" si="4"/>
        <v>1566</v>
      </c>
      <c r="BF141" s="145">
        <f t="shared" si="5"/>
        <v>0</v>
      </c>
      <c r="BG141" s="145">
        <f t="shared" si="6"/>
        <v>0</v>
      </c>
      <c r="BH141" s="145">
        <f t="shared" si="7"/>
        <v>0</v>
      </c>
      <c r="BI141" s="145">
        <f t="shared" si="8"/>
        <v>0</v>
      </c>
      <c r="BJ141" s="16" t="s">
        <v>82</v>
      </c>
      <c r="BK141" s="145">
        <f t="shared" si="9"/>
        <v>1566</v>
      </c>
      <c r="BL141" s="16" t="s">
        <v>145</v>
      </c>
      <c r="BM141" s="144" t="s">
        <v>1393</v>
      </c>
    </row>
    <row r="142" spans="2:65" s="1" customFormat="1" ht="14.45" customHeight="1">
      <c r="B142" s="31"/>
      <c r="C142" s="167" t="s">
        <v>247</v>
      </c>
      <c r="D142" s="167" t="s">
        <v>360</v>
      </c>
      <c r="E142" s="168" t="s">
        <v>1394</v>
      </c>
      <c r="F142" s="169" t="s">
        <v>1395</v>
      </c>
      <c r="G142" s="170" t="s">
        <v>171</v>
      </c>
      <c r="H142" s="171">
        <v>585</v>
      </c>
      <c r="I142" s="172">
        <v>19</v>
      </c>
      <c r="J142" s="173">
        <f t="shared" si="0"/>
        <v>11115</v>
      </c>
      <c r="K142" s="174"/>
      <c r="L142" s="175"/>
      <c r="M142" s="176" t="s">
        <v>1</v>
      </c>
      <c r="N142" s="177" t="s">
        <v>39</v>
      </c>
      <c r="P142" s="142">
        <f t="shared" si="1"/>
        <v>0</v>
      </c>
      <c r="Q142" s="142">
        <v>0</v>
      </c>
      <c r="R142" s="142">
        <f t="shared" si="2"/>
        <v>0</v>
      </c>
      <c r="S142" s="142">
        <v>0</v>
      </c>
      <c r="T142" s="143">
        <f t="shared" si="3"/>
        <v>0</v>
      </c>
      <c r="AR142" s="144" t="s">
        <v>180</v>
      </c>
      <c r="AT142" s="144" t="s">
        <v>360</v>
      </c>
      <c r="AU142" s="144" t="s">
        <v>84</v>
      </c>
      <c r="AY142" s="16" t="s">
        <v>138</v>
      </c>
      <c r="BE142" s="145">
        <f t="shared" si="4"/>
        <v>11115</v>
      </c>
      <c r="BF142" s="145">
        <f t="shared" si="5"/>
        <v>0</v>
      </c>
      <c r="BG142" s="145">
        <f t="shared" si="6"/>
        <v>0</v>
      </c>
      <c r="BH142" s="145">
        <f t="shared" si="7"/>
        <v>0</v>
      </c>
      <c r="BI142" s="145">
        <f t="shared" si="8"/>
        <v>0</v>
      </c>
      <c r="BJ142" s="16" t="s">
        <v>82</v>
      </c>
      <c r="BK142" s="145">
        <f t="shared" si="9"/>
        <v>11115</v>
      </c>
      <c r="BL142" s="16" t="s">
        <v>145</v>
      </c>
      <c r="BM142" s="144" t="s">
        <v>1396</v>
      </c>
    </row>
    <row r="143" spans="2:65" s="1" customFormat="1" ht="14.45" customHeight="1">
      <c r="B143" s="31"/>
      <c r="C143" s="132" t="s">
        <v>7</v>
      </c>
      <c r="D143" s="132" t="s">
        <v>141</v>
      </c>
      <c r="E143" s="133" t="s">
        <v>1397</v>
      </c>
      <c r="F143" s="134" t="s">
        <v>1398</v>
      </c>
      <c r="G143" s="135" t="s">
        <v>171</v>
      </c>
      <c r="H143" s="136">
        <v>632</v>
      </c>
      <c r="I143" s="137">
        <v>58</v>
      </c>
      <c r="J143" s="138">
        <f t="shared" si="0"/>
        <v>36656</v>
      </c>
      <c r="K143" s="139"/>
      <c r="L143" s="31"/>
      <c r="M143" s="140" t="s">
        <v>1</v>
      </c>
      <c r="N143" s="141" t="s">
        <v>39</v>
      </c>
      <c r="P143" s="142">
        <f t="shared" si="1"/>
        <v>0</v>
      </c>
      <c r="Q143" s="142">
        <v>0</v>
      </c>
      <c r="R143" s="142">
        <f t="shared" si="2"/>
        <v>0</v>
      </c>
      <c r="S143" s="142">
        <v>0</v>
      </c>
      <c r="T143" s="143">
        <f t="shared" si="3"/>
        <v>0</v>
      </c>
      <c r="AR143" s="144" t="s">
        <v>145</v>
      </c>
      <c r="AT143" s="144" t="s">
        <v>141</v>
      </c>
      <c r="AU143" s="144" t="s">
        <v>84</v>
      </c>
      <c r="AY143" s="16" t="s">
        <v>138</v>
      </c>
      <c r="BE143" s="145">
        <f t="shared" si="4"/>
        <v>36656</v>
      </c>
      <c r="BF143" s="145">
        <f t="shared" si="5"/>
        <v>0</v>
      </c>
      <c r="BG143" s="145">
        <f t="shared" si="6"/>
        <v>0</v>
      </c>
      <c r="BH143" s="145">
        <f t="shared" si="7"/>
        <v>0</v>
      </c>
      <c r="BI143" s="145">
        <f t="shared" si="8"/>
        <v>0</v>
      </c>
      <c r="BJ143" s="16" t="s">
        <v>82</v>
      </c>
      <c r="BK143" s="145">
        <f t="shared" si="9"/>
        <v>36656</v>
      </c>
      <c r="BL143" s="16" t="s">
        <v>145</v>
      </c>
      <c r="BM143" s="144" t="s">
        <v>1399</v>
      </c>
    </row>
    <row r="144" spans="2:65" s="1" customFormat="1" ht="14.45" customHeight="1">
      <c r="B144" s="31"/>
      <c r="C144" s="167" t="s">
        <v>260</v>
      </c>
      <c r="D144" s="167" t="s">
        <v>360</v>
      </c>
      <c r="E144" s="168" t="s">
        <v>1400</v>
      </c>
      <c r="F144" s="169" t="s">
        <v>1401</v>
      </c>
      <c r="G144" s="170" t="s">
        <v>171</v>
      </c>
      <c r="H144" s="171">
        <v>632</v>
      </c>
      <c r="I144" s="172">
        <v>29</v>
      </c>
      <c r="J144" s="173">
        <f t="shared" si="0"/>
        <v>18328</v>
      </c>
      <c r="K144" s="174"/>
      <c r="L144" s="175"/>
      <c r="M144" s="176" t="s">
        <v>1</v>
      </c>
      <c r="N144" s="177" t="s">
        <v>39</v>
      </c>
      <c r="P144" s="142">
        <f t="shared" si="1"/>
        <v>0</v>
      </c>
      <c r="Q144" s="142">
        <v>0</v>
      </c>
      <c r="R144" s="142">
        <f t="shared" si="2"/>
        <v>0</v>
      </c>
      <c r="S144" s="142">
        <v>0</v>
      </c>
      <c r="T144" s="143">
        <f t="shared" si="3"/>
        <v>0</v>
      </c>
      <c r="AR144" s="144" t="s">
        <v>180</v>
      </c>
      <c r="AT144" s="144" t="s">
        <v>360</v>
      </c>
      <c r="AU144" s="144" t="s">
        <v>84</v>
      </c>
      <c r="AY144" s="16" t="s">
        <v>138</v>
      </c>
      <c r="BE144" s="145">
        <f t="shared" si="4"/>
        <v>18328</v>
      </c>
      <c r="BF144" s="145">
        <f t="shared" si="5"/>
        <v>0</v>
      </c>
      <c r="BG144" s="145">
        <f t="shared" si="6"/>
        <v>0</v>
      </c>
      <c r="BH144" s="145">
        <f t="shared" si="7"/>
        <v>0</v>
      </c>
      <c r="BI144" s="145">
        <f t="shared" si="8"/>
        <v>0</v>
      </c>
      <c r="BJ144" s="16" t="s">
        <v>82</v>
      </c>
      <c r="BK144" s="145">
        <f t="shared" si="9"/>
        <v>18328</v>
      </c>
      <c r="BL144" s="16" t="s">
        <v>145</v>
      </c>
      <c r="BM144" s="144" t="s">
        <v>1402</v>
      </c>
    </row>
    <row r="145" spans="2:65" s="1" customFormat="1" ht="14.45" customHeight="1">
      <c r="B145" s="31"/>
      <c r="C145" s="132" t="s">
        <v>266</v>
      </c>
      <c r="D145" s="132" t="s">
        <v>141</v>
      </c>
      <c r="E145" s="133" t="s">
        <v>1403</v>
      </c>
      <c r="F145" s="134" t="s">
        <v>1404</v>
      </c>
      <c r="G145" s="135" t="s">
        <v>171</v>
      </c>
      <c r="H145" s="136">
        <v>32</v>
      </c>
      <c r="I145" s="137">
        <v>60</v>
      </c>
      <c r="J145" s="138">
        <f t="shared" si="0"/>
        <v>1920</v>
      </c>
      <c r="K145" s="139"/>
      <c r="L145" s="31"/>
      <c r="M145" s="140" t="s">
        <v>1</v>
      </c>
      <c r="N145" s="141" t="s">
        <v>39</v>
      </c>
      <c r="P145" s="142">
        <f t="shared" si="1"/>
        <v>0</v>
      </c>
      <c r="Q145" s="142">
        <v>0</v>
      </c>
      <c r="R145" s="142">
        <f t="shared" si="2"/>
        <v>0</v>
      </c>
      <c r="S145" s="142">
        <v>0</v>
      </c>
      <c r="T145" s="143">
        <f t="shared" si="3"/>
        <v>0</v>
      </c>
      <c r="AR145" s="144" t="s">
        <v>145</v>
      </c>
      <c r="AT145" s="144" t="s">
        <v>141</v>
      </c>
      <c r="AU145" s="144" t="s">
        <v>84</v>
      </c>
      <c r="AY145" s="16" t="s">
        <v>138</v>
      </c>
      <c r="BE145" s="145">
        <f t="shared" si="4"/>
        <v>1920</v>
      </c>
      <c r="BF145" s="145">
        <f t="shared" si="5"/>
        <v>0</v>
      </c>
      <c r="BG145" s="145">
        <f t="shared" si="6"/>
        <v>0</v>
      </c>
      <c r="BH145" s="145">
        <f t="shared" si="7"/>
        <v>0</v>
      </c>
      <c r="BI145" s="145">
        <f t="shared" si="8"/>
        <v>0</v>
      </c>
      <c r="BJ145" s="16" t="s">
        <v>82</v>
      </c>
      <c r="BK145" s="145">
        <f t="shared" si="9"/>
        <v>1920</v>
      </c>
      <c r="BL145" s="16" t="s">
        <v>145</v>
      </c>
      <c r="BM145" s="144" t="s">
        <v>1405</v>
      </c>
    </row>
    <row r="146" spans="2:65" s="1" customFormat="1" ht="14.45" customHeight="1">
      <c r="B146" s="31"/>
      <c r="C146" s="167" t="s">
        <v>272</v>
      </c>
      <c r="D146" s="167" t="s">
        <v>360</v>
      </c>
      <c r="E146" s="168" t="s">
        <v>1406</v>
      </c>
      <c r="F146" s="169" t="s">
        <v>1407</v>
      </c>
      <c r="G146" s="170" t="s">
        <v>171</v>
      </c>
      <c r="H146" s="171">
        <v>32</v>
      </c>
      <c r="I146" s="172">
        <v>48</v>
      </c>
      <c r="J146" s="173">
        <f t="shared" si="0"/>
        <v>1536</v>
      </c>
      <c r="K146" s="174"/>
      <c r="L146" s="175"/>
      <c r="M146" s="176" t="s">
        <v>1</v>
      </c>
      <c r="N146" s="177" t="s">
        <v>39</v>
      </c>
      <c r="P146" s="142">
        <f t="shared" si="1"/>
        <v>0</v>
      </c>
      <c r="Q146" s="142">
        <v>0</v>
      </c>
      <c r="R146" s="142">
        <f t="shared" si="2"/>
        <v>0</v>
      </c>
      <c r="S146" s="142">
        <v>0</v>
      </c>
      <c r="T146" s="143">
        <f t="shared" si="3"/>
        <v>0</v>
      </c>
      <c r="AR146" s="144" t="s">
        <v>180</v>
      </c>
      <c r="AT146" s="144" t="s">
        <v>360</v>
      </c>
      <c r="AU146" s="144" t="s">
        <v>84</v>
      </c>
      <c r="AY146" s="16" t="s">
        <v>138</v>
      </c>
      <c r="BE146" s="145">
        <f t="shared" si="4"/>
        <v>1536</v>
      </c>
      <c r="BF146" s="145">
        <f t="shared" si="5"/>
        <v>0</v>
      </c>
      <c r="BG146" s="145">
        <f t="shared" si="6"/>
        <v>0</v>
      </c>
      <c r="BH146" s="145">
        <f t="shared" si="7"/>
        <v>0</v>
      </c>
      <c r="BI146" s="145">
        <f t="shared" si="8"/>
        <v>0</v>
      </c>
      <c r="BJ146" s="16" t="s">
        <v>82</v>
      </c>
      <c r="BK146" s="145">
        <f t="shared" si="9"/>
        <v>1536</v>
      </c>
      <c r="BL146" s="16" t="s">
        <v>145</v>
      </c>
      <c r="BM146" s="144" t="s">
        <v>1408</v>
      </c>
    </row>
    <row r="147" spans="2:65" s="1" customFormat="1" ht="14.45" customHeight="1">
      <c r="B147" s="31"/>
      <c r="C147" s="132" t="s">
        <v>278</v>
      </c>
      <c r="D147" s="132" t="s">
        <v>141</v>
      </c>
      <c r="E147" s="133" t="s">
        <v>1409</v>
      </c>
      <c r="F147" s="134" t="s">
        <v>1410</v>
      </c>
      <c r="G147" s="135" t="s">
        <v>171</v>
      </c>
      <c r="H147" s="136">
        <v>29</v>
      </c>
      <c r="I147" s="137">
        <v>70</v>
      </c>
      <c r="J147" s="138">
        <f t="shared" si="0"/>
        <v>2030</v>
      </c>
      <c r="K147" s="139"/>
      <c r="L147" s="31"/>
      <c r="M147" s="140" t="s">
        <v>1</v>
      </c>
      <c r="N147" s="141" t="s">
        <v>39</v>
      </c>
      <c r="P147" s="142">
        <f t="shared" si="1"/>
        <v>0</v>
      </c>
      <c r="Q147" s="142">
        <v>0</v>
      </c>
      <c r="R147" s="142">
        <f t="shared" si="2"/>
        <v>0</v>
      </c>
      <c r="S147" s="142">
        <v>0</v>
      </c>
      <c r="T147" s="143">
        <f t="shared" si="3"/>
        <v>0</v>
      </c>
      <c r="AR147" s="144" t="s">
        <v>145</v>
      </c>
      <c r="AT147" s="144" t="s">
        <v>141</v>
      </c>
      <c r="AU147" s="144" t="s">
        <v>84</v>
      </c>
      <c r="AY147" s="16" t="s">
        <v>138</v>
      </c>
      <c r="BE147" s="145">
        <f t="shared" si="4"/>
        <v>2030</v>
      </c>
      <c r="BF147" s="145">
        <f t="shared" si="5"/>
        <v>0</v>
      </c>
      <c r="BG147" s="145">
        <f t="shared" si="6"/>
        <v>0</v>
      </c>
      <c r="BH147" s="145">
        <f t="shared" si="7"/>
        <v>0</v>
      </c>
      <c r="BI147" s="145">
        <f t="shared" si="8"/>
        <v>0</v>
      </c>
      <c r="BJ147" s="16" t="s">
        <v>82</v>
      </c>
      <c r="BK147" s="145">
        <f t="shared" si="9"/>
        <v>2030</v>
      </c>
      <c r="BL147" s="16" t="s">
        <v>145</v>
      </c>
      <c r="BM147" s="144" t="s">
        <v>1411</v>
      </c>
    </row>
    <row r="148" spans="2:65" s="1" customFormat="1" ht="14.45" customHeight="1">
      <c r="B148" s="31"/>
      <c r="C148" s="167" t="s">
        <v>283</v>
      </c>
      <c r="D148" s="167" t="s">
        <v>360</v>
      </c>
      <c r="E148" s="168" t="s">
        <v>1412</v>
      </c>
      <c r="F148" s="169" t="s">
        <v>1413</v>
      </c>
      <c r="G148" s="170" t="s">
        <v>171</v>
      </c>
      <c r="H148" s="171">
        <v>29</v>
      </c>
      <c r="I148" s="172">
        <v>147</v>
      </c>
      <c r="J148" s="173">
        <f t="shared" si="0"/>
        <v>4263</v>
      </c>
      <c r="K148" s="174"/>
      <c r="L148" s="175"/>
      <c r="M148" s="176" t="s">
        <v>1</v>
      </c>
      <c r="N148" s="177" t="s">
        <v>39</v>
      </c>
      <c r="P148" s="142">
        <f t="shared" si="1"/>
        <v>0</v>
      </c>
      <c r="Q148" s="142">
        <v>0</v>
      </c>
      <c r="R148" s="142">
        <f t="shared" si="2"/>
        <v>0</v>
      </c>
      <c r="S148" s="142">
        <v>0</v>
      </c>
      <c r="T148" s="143">
        <f t="shared" si="3"/>
        <v>0</v>
      </c>
      <c r="AR148" s="144" t="s">
        <v>180</v>
      </c>
      <c r="AT148" s="144" t="s">
        <v>360</v>
      </c>
      <c r="AU148" s="144" t="s">
        <v>84</v>
      </c>
      <c r="AY148" s="16" t="s">
        <v>138</v>
      </c>
      <c r="BE148" s="145">
        <f t="shared" si="4"/>
        <v>4263</v>
      </c>
      <c r="BF148" s="145">
        <f t="shared" si="5"/>
        <v>0</v>
      </c>
      <c r="BG148" s="145">
        <f t="shared" si="6"/>
        <v>0</v>
      </c>
      <c r="BH148" s="145">
        <f t="shared" si="7"/>
        <v>0</v>
      </c>
      <c r="BI148" s="145">
        <f t="shared" si="8"/>
        <v>0</v>
      </c>
      <c r="BJ148" s="16" t="s">
        <v>82</v>
      </c>
      <c r="BK148" s="145">
        <f t="shared" si="9"/>
        <v>4263</v>
      </c>
      <c r="BL148" s="16" t="s">
        <v>145</v>
      </c>
      <c r="BM148" s="144" t="s">
        <v>1414</v>
      </c>
    </row>
    <row r="149" spans="2:65" s="1" customFormat="1" ht="14.45" customHeight="1">
      <c r="B149" s="31"/>
      <c r="C149" s="132" t="s">
        <v>288</v>
      </c>
      <c r="D149" s="132" t="s">
        <v>141</v>
      </c>
      <c r="E149" s="133" t="s">
        <v>1415</v>
      </c>
      <c r="F149" s="134" t="s">
        <v>1416</v>
      </c>
      <c r="G149" s="135" t="s">
        <v>171</v>
      </c>
      <c r="H149" s="136">
        <v>5</v>
      </c>
      <c r="I149" s="137">
        <v>74</v>
      </c>
      <c r="J149" s="138">
        <f t="shared" si="0"/>
        <v>370</v>
      </c>
      <c r="K149" s="139"/>
      <c r="L149" s="31"/>
      <c r="M149" s="140" t="s">
        <v>1</v>
      </c>
      <c r="N149" s="141" t="s">
        <v>39</v>
      </c>
      <c r="P149" s="142">
        <f t="shared" si="1"/>
        <v>0</v>
      </c>
      <c r="Q149" s="142">
        <v>0</v>
      </c>
      <c r="R149" s="142">
        <f t="shared" si="2"/>
        <v>0</v>
      </c>
      <c r="S149" s="142">
        <v>0</v>
      </c>
      <c r="T149" s="143">
        <f t="shared" si="3"/>
        <v>0</v>
      </c>
      <c r="AR149" s="144" t="s">
        <v>145</v>
      </c>
      <c r="AT149" s="144" t="s">
        <v>141</v>
      </c>
      <c r="AU149" s="144" t="s">
        <v>84</v>
      </c>
      <c r="AY149" s="16" t="s">
        <v>138</v>
      </c>
      <c r="BE149" s="145">
        <f t="shared" si="4"/>
        <v>370</v>
      </c>
      <c r="BF149" s="145">
        <f t="shared" si="5"/>
        <v>0</v>
      </c>
      <c r="BG149" s="145">
        <f t="shared" si="6"/>
        <v>0</v>
      </c>
      <c r="BH149" s="145">
        <f t="shared" si="7"/>
        <v>0</v>
      </c>
      <c r="BI149" s="145">
        <f t="shared" si="8"/>
        <v>0</v>
      </c>
      <c r="BJ149" s="16" t="s">
        <v>82</v>
      </c>
      <c r="BK149" s="145">
        <f t="shared" si="9"/>
        <v>370</v>
      </c>
      <c r="BL149" s="16" t="s">
        <v>145</v>
      </c>
      <c r="BM149" s="144" t="s">
        <v>1417</v>
      </c>
    </row>
    <row r="150" spans="2:65" s="1" customFormat="1" ht="14.45" customHeight="1">
      <c r="B150" s="31"/>
      <c r="C150" s="167" t="s">
        <v>293</v>
      </c>
      <c r="D150" s="167" t="s">
        <v>360</v>
      </c>
      <c r="E150" s="168" t="s">
        <v>1418</v>
      </c>
      <c r="F150" s="169" t="s">
        <v>1419</v>
      </c>
      <c r="G150" s="170" t="s">
        <v>171</v>
      </c>
      <c r="H150" s="171">
        <v>5</v>
      </c>
      <c r="I150" s="172">
        <v>241</v>
      </c>
      <c r="J150" s="173">
        <f t="shared" si="0"/>
        <v>1205</v>
      </c>
      <c r="K150" s="174"/>
      <c r="L150" s="175"/>
      <c r="M150" s="176" t="s">
        <v>1</v>
      </c>
      <c r="N150" s="177" t="s">
        <v>39</v>
      </c>
      <c r="P150" s="142">
        <f t="shared" si="1"/>
        <v>0</v>
      </c>
      <c r="Q150" s="142">
        <v>0</v>
      </c>
      <c r="R150" s="142">
        <f t="shared" si="2"/>
        <v>0</v>
      </c>
      <c r="S150" s="142">
        <v>0</v>
      </c>
      <c r="T150" s="143">
        <f t="shared" si="3"/>
        <v>0</v>
      </c>
      <c r="AR150" s="144" t="s">
        <v>180</v>
      </c>
      <c r="AT150" s="144" t="s">
        <v>360</v>
      </c>
      <c r="AU150" s="144" t="s">
        <v>84</v>
      </c>
      <c r="AY150" s="16" t="s">
        <v>138</v>
      </c>
      <c r="BE150" s="145">
        <f t="shared" si="4"/>
        <v>1205</v>
      </c>
      <c r="BF150" s="145">
        <f t="shared" si="5"/>
        <v>0</v>
      </c>
      <c r="BG150" s="145">
        <f t="shared" si="6"/>
        <v>0</v>
      </c>
      <c r="BH150" s="145">
        <f t="shared" si="7"/>
        <v>0</v>
      </c>
      <c r="BI150" s="145">
        <f t="shared" si="8"/>
        <v>0</v>
      </c>
      <c r="BJ150" s="16" t="s">
        <v>82</v>
      </c>
      <c r="BK150" s="145">
        <f t="shared" si="9"/>
        <v>1205</v>
      </c>
      <c r="BL150" s="16" t="s">
        <v>145</v>
      </c>
      <c r="BM150" s="144" t="s">
        <v>1420</v>
      </c>
    </row>
    <row r="151" spans="2:65" s="1" customFormat="1" ht="14.45" customHeight="1">
      <c r="B151" s="31"/>
      <c r="C151" s="132" t="s">
        <v>298</v>
      </c>
      <c r="D151" s="132" t="s">
        <v>141</v>
      </c>
      <c r="E151" s="133" t="s">
        <v>1421</v>
      </c>
      <c r="F151" s="134" t="s">
        <v>1422</v>
      </c>
      <c r="G151" s="135" t="s">
        <v>171</v>
      </c>
      <c r="H151" s="136">
        <v>35</v>
      </c>
      <c r="I151" s="137">
        <v>46</v>
      </c>
      <c r="J151" s="138">
        <f t="shared" si="0"/>
        <v>1610</v>
      </c>
      <c r="K151" s="139"/>
      <c r="L151" s="31"/>
      <c r="M151" s="140" t="s">
        <v>1</v>
      </c>
      <c r="N151" s="141" t="s">
        <v>39</v>
      </c>
      <c r="P151" s="142">
        <f t="shared" si="1"/>
        <v>0</v>
      </c>
      <c r="Q151" s="142">
        <v>0</v>
      </c>
      <c r="R151" s="142">
        <f t="shared" si="2"/>
        <v>0</v>
      </c>
      <c r="S151" s="142">
        <v>0</v>
      </c>
      <c r="T151" s="143">
        <f t="shared" si="3"/>
        <v>0</v>
      </c>
      <c r="AR151" s="144" t="s">
        <v>145</v>
      </c>
      <c r="AT151" s="144" t="s">
        <v>141</v>
      </c>
      <c r="AU151" s="144" t="s">
        <v>84</v>
      </c>
      <c r="AY151" s="16" t="s">
        <v>138</v>
      </c>
      <c r="BE151" s="145">
        <f t="shared" si="4"/>
        <v>1610</v>
      </c>
      <c r="BF151" s="145">
        <f t="shared" si="5"/>
        <v>0</v>
      </c>
      <c r="BG151" s="145">
        <f t="shared" si="6"/>
        <v>0</v>
      </c>
      <c r="BH151" s="145">
        <f t="shared" si="7"/>
        <v>0</v>
      </c>
      <c r="BI151" s="145">
        <f t="shared" si="8"/>
        <v>0</v>
      </c>
      <c r="BJ151" s="16" t="s">
        <v>82</v>
      </c>
      <c r="BK151" s="145">
        <f t="shared" si="9"/>
        <v>1610</v>
      </c>
      <c r="BL151" s="16" t="s">
        <v>145</v>
      </c>
      <c r="BM151" s="144" t="s">
        <v>1423</v>
      </c>
    </row>
    <row r="152" spans="2:65" s="1" customFormat="1" ht="14.45" customHeight="1">
      <c r="B152" s="31"/>
      <c r="C152" s="167" t="s">
        <v>303</v>
      </c>
      <c r="D152" s="167" t="s">
        <v>360</v>
      </c>
      <c r="E152" s="168" t="s">
        <v>1424</v>
      </c>
      <c r="F152" s="169" t="s">
        <v>1425</v>
      </c>
      <c r="G152" s="170" t="s">
        <v>171</v>
      </c>
      <c r="H152" s="171">
        <v>35</v>
      </c>
      <c r="I152" s="172">
        <v>16</v>
      </c>
      <c r="J152" s="173">
        <f t="shared" si="0"/>
        <v>560</v>
      </c>
      <c r="K152" s="174"/>
      <c r="L152" s="175"/>
      <c r="M152" s="176" t="s">
        <v>1</v>
      </c>
      <c r="N152" s="177" t="s">
        <v>39</v>
      </c>
      <c r="P152" s="142">
        <f t="shared" si="1"/>
        <v>0</v>
      </c>
      <c r="Q152" s="142">
        <v>0</v>
      </c>
      <c r="R152" s="142">
        <f t="shared" si="2"/>
        <v>0</v>
      </c>
      <c r="S152" s="142">
        <v>0</v>
      </c>
      <c r="T152" s="143">
        <f t="shared" si="3"/>
        <v>0</v>
      </c>
      <c r="AR152" s="144" t="s">
        <v>180</v>
      </c>
      <c r="AT152" s="144" t="s">
        <v>360</v>
      </c>
      <c r="AU152" s="144" t="s">
        <v>84</v>
      </c>
      <c r="AY152" s="16" t="s">
        <v>138</v>
      </c>
      <c r="BE152" s="145">
        <f t="shared" si="4"/>
        <v>560</v>
      </c>
      <c r="BF152" s="145">
        <f t="shared" si="5"/>
        <v>0</v>
      </c>
      <c r="BG152" s="145">
        <f t="shared" si="6"/>
        <v>0</v>
      </c>
      <c r="BH152" s="145">
        <f t="shared" si="7"/>
        <v>0</v>
      </c>
      <c r="BI152" s="145">
        <f t="shared" si="8"/>
        <v>0</v>
      </c>
      <c r="BJ152" s="16" t="s">
        <v>82</v>
      </c>
      <c r="BK152" s="145">
        <f t="shared" si="9"/>
        <v>560</v>
      </c>
      <c r="BL152" s="16" t="s">
        <v>145</v>
      </c>
      <c r="BM152" s="144" t="s">
        <v>1426</v>
      </c>
    </row>
    <row r="153" spans="2:65" s="1" customFormat="1" ht="14.45" customHeight="1">
      <c r="B153" s="31"/>
      <c r="C153" s="132" t="s">
        <v>308</v>
      </c>
      <c r="D153" s="132" t="s">
        <v>141</v>
      </c>
      <c r="E153" s="133" t="s">
        <v>1427</v>
      </c>
      <c r="F153" s="134" t="s">
        <v>1428</v>
      </c>
      <c r="G153" s="135" t="s">
        <v>171</v>
      </c>
      <c r="H153" s="136">
        <v>95</v>
      </c>
      <c r="I153" s="137">
        <v>46</v>
      </c>
      <c r="J153" s="138">
        <f t="shared" si="0"/>
        <v>4370</v>
      </c>
      <c r="K153" s="139"/>
      <c r="L153" s="31"/>
      <c r="M153" s="140" t="s">
        <v>1</v>
      </c>
      <c r="N153" s="141" t="s">
        <v>39</v>
      </c>
      <c r="P153" s="142">
        <f t="shared" si="1"/>
        <v>0</v>
      </c>
      <c r="Q153" s="142">
        <v>0</v>
      </c>
      <c r="R153" s="142">
        <f t="shared" si="2"/>
        <v>0</v>
      </c>
      <c r="S153" s="142">
        <v>0</v>
      </c>
      <c r="T153" s="143">
        <f t="shared" si="3"/>
        <v>0</v>
      </c>
      <c r="AR153" s="144" t="s">
        <v>145</v>
      </c>
      <c r="AT153" s="144" t="s">
        <v>141</v>
      </c>
      <c r="AU153" s="144" t="s">
        <v>84</v>
      </c>
      <c r="AY153" s="16" t="s">
        <v>138</v>
      </c>
      <c r="BE153" s="145">
        <f t="shared" si="4"/>
        <v>4370</v>
      </c>
      <c r="BF153" s="145">
        <f t="shared" si="5"/>
        <v>0</v>
      </c>
      <c r="BG153" s="145">
        <f t="shared" si="6"/>
        <v>0</v>
      </c>
      <c r="BH153" s="145">
        <f t="shared" si="7"/>
        <v>0</v>
      </c>
      <c r="BI153" s="145">
        <f t="shared" si="8"/>
        <v>0</v>
      </c>
      <c r="BJ153" s="16" t="s">
        <v>82</v>
      </c>
      <c r="BK153" s="145">
        <f t="shared" si="9"/>
        <v>4370</v>
      </c>
      <c r="BL153" s="16" t="s">
        <v>145</v>
      </c>
      <c r="BM153" s="144" t="s">
        <v>1429</v>
      </c>
    </row>
    <row r="154" spans="2:65" s="1" customFormat="1" ht="14.45" customHeight="1">
      <c r="B154" s="31"/>
      <c r="C154" s="167" t="s">
        <v>313</v>
      </c>
      <c r="D154" s="167" t="s">
        <v>360</v>
      </c>
      <c r="E154" s="168" t="s">
        <v>1430</v>
      </c>
      <c r="F154" s="169" t="s">
        <v>1431</v>
      </c>
      <c r="G154" s="170" t="s">
        <v>171</v>
      </c>
      <c r="H154" s="171">
        <v>95</v>
      </c>
      <c r="I154" s="172">
        <v>22</v>
      </c>
      <c r="J154" s="173">
        <f t="shared" si="0"/>
        <v>2090</v>
      </c>
      <c r="K154" s="174"/>
      <c r="L154" s="175"/>
      <c r="M154" s="176" t="s">
        <v>1</v>
      </c>
      <c r="N154" s="177" t="s">
        <v>39</v>
      </c>
      <c r="P154" s="142">
        <f t="shared" si="1"/>
        <v>0</v>
      </c>
      <c r="Q154" s="142">
        <v>0</v>
      </c>
      <c r="R154" s="142">
        <f t="shared" si="2"/>
        <v>0</v>
      </c>
      <c r="S154" s="142">
        <v>0</v>
      </c>
      <c r="T154" s="143">
        <f t="shared" si="3"/>
        <v>0</v>
      </c>
      <c r="AR154" s="144" t="s">
        <v>180</v>
      </c>
      <c r="AT154" s="144" t="s">
        <v>360</v>
      </c>
      <c r="AU154" s="144" t="s">
        <v>84</v>
      </c>
      <c r="AY154" s="16" t="s">
        <v>138</v>
      </c>
      <c r="BE154" s="145">
        <f t="shared" si="4"/>
        <v>2090</v>
      </c>
      <c r="BF154" s="145">
        <f t="shared" si="5"/>
        <v>0</v>
      </c>
      <c r="BG154" s="145">
        <f t="shared" si="6"/>
        <v>0</v>
      </c>
      <c r="BH154" s="145">
        <f t="shared" si="7"/>
        <v>0</v>
      </c>
      <c r="BI154" s="145">
        <f t="shared" si="8"/>
        <v>0</v>
      </c>
      <c r="BJ154" s="16" t="s">
        <v>82</v>
      </c>
      <c r="BK154" s="145">
        <f t="shared" si="9"/>
        <v>2090</v>
      </c>
      <c r="BL154" s="16" t="s">
        <v>145</v>
      </c>
      <c r="BM154" s="144" t="s">
        <v>1432</v>
      </c>
    </row>
    <row r="155" spans="2:65" s="1" customFormat="1" ht="14.45" customHeight="1">
      <c r="B155" s="31"/>
      <c r="C155" s="132" t="s">
        <v>327</v>
      </c>
      <c r="D155" s="132" t="s">
        <v>141</v>
      </c>
      <c r="E155" s="133" t="s">
        <v>1433</v>
      </c>
      <c r="F155" s="134" t="s">
        <v>1434</v>
      </c>
      <c r="G155" s="135" t="s">
        <v>171</v>
      </c>
      <c r="H155" s="136">
        <v>28</v>
      </c>
      <c r="I155" s="137">
        <v>46</v>
      </c>
      <c r="J155" s="138">
        <f t="shared" ref="J155:J186" si="10">ROUND(I155*H155,2)</f>
        <v>1288</v>
      </c>
      <c r="K155" s="139"/>
      <c r="L155" s="31"/>
      <c r="M155" s="140" t="s">
        <v>1</v>
      </c>
      <c r="N155" s="141" t="s">
        <v>39</v>
      </c>
      <c r="P155" s="142">
        <f t="shared" ref="P155:P186" si="11">O155*H155</f>
        <v>0</v>
      </c>
      <c r="Q155" s="142">
        <v>0</v>
      </c>
      <c r="R155" s="142">
        <f t="shared" ref="R155:R186" si="12">Q155*H155</f>
        <v>0</v>
      </c>
      <c r="S155" s="142">
        <v>0</v>
      </c>
      <c r="T155" s="143">
        <f t="shared" ref="T155:T186" si="13">S155*H155</f>
        <v>0</v>
      </c>
      <c r="AR155" s="144" t="s">
        <v>145</v>
      </c>
      <c r="AT155" s="144" t="s">
        <v>141</v>
      </c>
      <c r="AU155" s="144" t="s">
        <v>84</v>
      </c>
      <c r="AY155" s="16" t="s">
        <v>138</v>
      </c>
      <c r="BE155" s="145">
        <f t="shared" ref="BE155:BE186" si="14">IF(N155="základní",J155,0)</f>
        <v>1288</v>
      </c>
      <c r="BF155" s="145">
        <f t="shared" ref="BF155:BF186" si="15">IF(N155="snížená",J155,0)</f>
        <v>0</v>
      </c>
      <c r="BG155" s="145">
        <f t="shared" ref="BG155:BG186" si="16">IF(N155="zákl. přenesená",J155,0)</f>
        <v>0</v>
      </c>
      <c r="BH155" s="145">
        <f t="shared" ref="BH155:BH186" si="17">IF(N155="sníž. přenesená",J155,0)</f>
        <v>0</v>
      </c>
      <c r="BI155" s="145">
        <f t="shared" ref="BI155:BI186" si="18">IF(N155="nulová",J155,0)</f>
        <v>0</v>
      </c>
      <c r="BJ155" s="16" t="s">
        <v>82</v>
      </c>
      <c r="BK155" s="145">
        <f t="shared" ref="BK155:BK186" si="19">ROUND(I155*H155,2)</f>
        <v>1288</v>
      </c>
      <c r="BL155" s="16" t="s">
        <v>145</v>
      </c>
      <c r="BM155" s="144" t="s">
        <v>1435</v>
      </c>
    </row>
    <row r="156" spans="2:65" s="1" customFormat="1" ht="14.45" customHeight="1">
      <c r="B156" s="31"/>
      <c r="C156" s="167" t="s">
        <v>332</v>
      </c>
      <c r="D156" s="167" t="s">
        <v>360</v>
      </c>
      <c r="E156" s="168" t="s">
        <v>1436</v>
      </c>
      <c r="F156" s="169" t="s">
        <v>1437</v>
      </c>
      <c r="G156" s="170" t="s">
        <v>171</v>
      </c>
      <c r="H156" s="171">
        <v>28</v>
      </c>
      <c r="I156" s="172">
        <v>37</v>
      </c>
      <c r="J156" s="173">
        <f t="shared" si="10"/>
        <v>1036</v>
      </c>
      <c r="K156" s="174"/>
      <c r="L156" s="175"/>
      <c r="M156" s="176" t="s">
        <v>1</v>
      </c>
      <c r="N156" s="177" t="s">
        <v>39</v>
      </c>
      <c r="P156" s="142">
        <f t="shared" si="11"/>
        <v>0</v>
      </c>
      <c r="Q156" s="142">
        <v>0</v>
      </c>
      <c r="R156" s="142">
        <f t="shared" si="12"/>
        <v>0</v>
      </c>
      <c r="S156" s="142">
        <v>0</v>
      </c>
      <c r="T156" s="143">
        <f t="shared" si="13"/>
        <v>0</v>
      </c>
      <c r="AR156" s="144" t="s">
        <v>180</v>
      </c>
      <c r="AT156" s="144" t="s">
        <v>360</v>
      </c>
      <c r="AU156" s="144" t="s">
        <v>84</v>
      </c>
      <c r="AY156" s="16" t="s">
        <v>138</v>
      </c>
      <c r="BE156" s="145">
        <f t="shared" si="14"/>
        <v>1036</v>
      </c>
      <c r="BF156" s="145">
        <f t="shared" si="15"/>
        <v>0</v>
      </c>
      <c r="BG156" s="145">
        <f t="shared" si="16"/>
        <v>0</v>
      </c>
      <c r="BH156" s="145">
        <f t="shared" si="17"/>
        <v>0</v>
      </c>
      <c r="BI156" s="145">
        <f t="shared" si="18"/>
        <v>0</v>
      </c>
      <c r="BJ156" s="16" t="s">
        <v>82</v>
      </c>
      <c r="BK156" s="145">
        <f t="shared" si="19"/>
        <v>1036</v>
      </c>
      <c r="BL156" s="16" t="s">
        <v>145</v>
      </c>
      <c r="BM156" s="144" t="s">
        <v>1438</v>
      </c>
    </row>
    <row r="157" spans="2:65" s="1" customFormat="1" ht="14.45" customHeight="1">
      <c r="B157" s="31"/>
      <c r="C157" s="167" t="s">
        <v>336</v>
      </c>
      <c r="D157" s="167" t="s">
        <v>360</v>
      </c>
      <c r="E157" s="168" t="s">
        <v>1439</v>
      </c>
      <c r="F157" s="169" t="s">
        <v>1440</v>
      </c>
      <c r="G157" s="170" t="s">
        <v>1324</v>
      </c>
      <c r="H157" s="171">
        <v>5</v>
      </c>
      <c r="I157" s="172">
        <v>11</v>
      </c>
      <c r="J157" s="173">
        <f t="shared" si="10"/>
        <v>55</v>
      </c>
      <c r="K157" s="174"/>
      <c r="L157" s="175"/>
      <c r="M157" s="176" t="s">
        <v>1</v>
      </c>
      <c r="N157" s="177" t="s">
        <v>39</v>
      </c>
      <c r="P157" s="142">
        <f t="shared" si="11"/>
        <v>0</v>
      </c>
      <c r="Q157" s="142">
        <v>0</v>
      </c>
      <c r="R157" s="142">
        <f t="shared" si="12"/>
        <v>0</v>
      </c>
      <c r="S157" s="142">
        <v>0</v>
      </c>
      <c r="T157" s="143">
        <f t="shared" si="13"/>
        <v>0</v>
      </c>
      <c r="AR157" s="144" t="s">
        <v>180</v>
      </c>
      <c r="AT157" s="144" t="s">
        <v>360</v>
      </c>
      <c r="AU157" s="144" t="s">
        <v>84</v>
      </c>
      <c r="AY157" s="16" t="s">
        <v>138</v>
      </c>
      <c r="BE157" s="145">
        <f t="shared" si="14"/>
        <v>55</v>
      </c>
      <c r="BF157" s="145">
        <f t="shared" si="15"/>
        <v>0</v>
      </c>
      <c r="BG157" s="145">
        <f t="shared" si="16"/>
        <v>0</v>
      </c>
      <c r="BH157" s="145">
        <f t="shared" si="17"/>
        <v>0</v>
      </c>
      <c r="BI157" s="145">
        <f t="shared" si="18"/>
        <v>0</v>
      </c>
      <c r="BJ157" s="16" t="s">
        <v>82</v>
      </c>
      <c r="BK157" s="145">
        <f t="shared" si="19"/>
        <v>55</v>
      </c>
      <c r="BL157" s="16" t="s">
        <v>145</v>
      </c>
      <c r="BM157" s="144" t="s">
        <v>1441</v>
      </c>
    </row>
    <row r="158" spans="2:65" s="1" customFormat="1" ht="14.45" customHeight="1">
      <c r="B158" s="31"/>
      <c r="C158" s="167" t="s">
        <v>341</v>
      </c>
      <c r="D158" s="167" t="s">
        <v>360</v>
      </c>
      <c r="E158" s="168" t="s">
        <v>1442</v>
      </c>
      <c r="F158" s="169" t="s">
        <v>1443</v>
      </c>
      <c r="G158" s="170" t="s">
        <v>1324</v>
      </c>
      <c r="H158" s="171">
        <v>120</v>
      </c>
      <c r="I158" s="172">
        <v>19</v>
      </c>
      <c r="J158" s="173">
        <f t="shared" si="10"/>
        <v>2280</v>
      </c>
      <c r="K158" s="174"/>
      <c r="L158" s="175"/>
      <c r="M158" s="176" t="s">
        <v>1</v>
      </c>
      <c r="N158" s="177" t="s">
        <v>39</v>
      </c>
      <c r="P158" s="142">
        <f t="shared" si="11"/>
        <v>0</v>
      </c>
      <c r="Q158" s="142">
        <v>0</v>
      </c>
      <c r="R158" s="142">
        <f t="shared" si="12"/>
        <v>0</v>
      </c>
      <c r="S158" s="142">
        <v>0</v>
      </c>
      <c r="T158" s="143">
        <f t="shared" si="13"/>
        <v>0</v>
      </c>
      <c r="AR158" s="144" t="s">
        <v>180</v>
      </c>
      <c r="AT158" s="144" t="s">
        <v>360</v>
      </c>
      <c r="AU158" s="144" t="s">
        <v>84</v>
      </c>
      <c r="AY158" s="16" t="s">
        <v>138</v>
      </c>
      <c r="BE158" s="145">
        <f t="shared" si="14"/>
        <v>2280</v>
      </c>
      <c r="BF158" s="145">
        <f t="shared" si="15"/>
        <v>0</v>
      </c>
      <c r="BG158" s="145">
        <f t="shared" si="16"/>
        <v>0</v>
      </c>
      <c r="BH158" s="145">
        <f t="shared" si="17"/>
        <v>0</v>
      </c>
      <c r="BI158" s="145">
        <f t="shared" si="18"/>
        <v>0</v>
      </c>
      <c r="BJ158" s="16" t="s">
        <v>82</v>
      </c>
      <c r="BK158" s="145">
        <f t="shared" si="19"/>
        <v>2280</v>
      </c>
      <c r="BL158" s="16" t="s">
        <v>145</v>
      </c>
      <c r="BM158" s="144" t="s">
        <v>1444</v>
      </c>
    </row>
    <row r="159" spans="2:65" s="1" customFormat="1" ht="14.45" customHeight="1">
      <c r="B159" s="31"/>
      <c r="C159" s="132" t="s">
        <v>347</v>
      </c>
      <c r="D159" s="132" t="s">
        <v>141</v>
      </c>
      <c r="E159" s="133" t="s">
        <v>1445</v>
      </c>
      <c r="F159" s="134" t="s">
        <v>1446</v>
      </c>
      <c r="G159" s="135" t="s">
        <v>144</v>
      </c>
      <c r="H159" s="136">
        <v>8</v>
      </c>
      <c r="I159" s="137">
        <v>265</v>
      </c>
      <c r="J159" s="138">
        <f t="shared" si="10"/>
        <v>2120</v>
      </c>
      <c r="K159" s="139"/>
      <c r="L159" s="31"/>
      <c r="M159" s="140" t="s">
        <v>1</v>
      </c>
      <c r="N159" s="141" t="s">
        <v>39</v>
      </c>
      <c r="P159" s="142">
        <f t="shared" si="11"/>
        <v>0</v>
      </c>
      <c r="Q159" s="142">
        <v>0</v>
      </c>
      <c r="R159" s="142">
        <f t="shared" si="12"/>
        <v>0</v>
      </c>
      <c r="S159" s="142">
        <v>0</v>
      </c>
      <c r="T159" s="143">
        <f t="shared" si="13"/>
        <v>0</v>
      </c>
      <c r="AR159" s="144" t="s">
        <v>145</v>
      </c>
      <c r="AT159" s="144" t="s">
        <v>141</v>
      </c>
      <c r="AU159" s="144" t="s">
        <v>84</v>
      </c>
      <c r="AY159" s="16" t="s">
        <v>138</v>
      </c>
      <c r="BE159" s="145">
        <f t="shared" si="14"/>
        <v>2120</v>
      </c>
      <c r="BF159" s="145">
        <f t="shared" si="15"/>
        <v>0</v>
      </c>
      <c r="BG159" s="145">
        <f t="shared" si="16"/>
        <v>0</v>
      </c>
      <c r="BH159" s="145">
        <f t="shared" si="17"/>
        <v>0</v>
      </c>
      <c r="BI159" s="145">
        <f t="shared" si="18"/>
        <v>0</v>
      </c>
      <c r="BJ159" s="16" t="s">
        <v>82</v>
      </c>
      <c r="BK159" s="145">
        <f t="shared" si="19"/>
        <v>2120</v>
      </c>
      <c r="BL159" s="16" t="s">
        <v>145</v>
      </c>
      <c r="BM159" s="144" t="s">
        <v>1447</v>
      </c>
    </row>
    <row r="160" spans="2:65" s="1" customFormat="1" ht="14.45" customHeight="1">
      <c r="B160" s="31"/>
      <c r="C160" s="167" t="s">
        <v>355</v>
      </c>
      <c r="D160" s="167" t="s">
        <v>360</v>
      </c>
      <c r="E160" s="168" t="s">
        <v>1448</v>
      </c>
      <c r="F160" s="169" t="s">
        <v>1449</v>
      </c>
      <c r="G160" s="170" t="s">
        <v>144</v>
      </c>
      <c r="H160" s="171">
        <v>8</v>
      </c>
      <c r="I160" s="172">
        <v>15</v>
      </c>
      <c r="J160" s="173">
        <f t="shared" si="10"/>
        <v>120</v>
      </c>
      <c r="K160" s="174"/>
      <c r="L160" s="175"/>
      <c r="M160" s="176" t="s">
        <v>1</v>
      </c>
      <c r="N160" s="177" t="s">
        <v>39</v>
      </c>
      <c r="P160" s="142">
        <f t="shared" si="11"/>
        <v>0</v>
      </c>
      <c r="Q160" s="142">
        <v>0</v>
      </c>
      <c r="R160" s="142">
        <f t="shared" si="12"/>
        <v>0</v>
      </c>
      <c r="S160" s="142">
        <v>0</v>
      </c>
      <c r="T160" s="143">
        <f t="shared" si="13"/>
        <v>0</v>
      </c>
      <c r="AR160" s="144" t="s">
        <v>180</v>
      </c>
      <c r="AT160" s="144" t="s">
        <v>360</v>
      </c>
      <c r="AU160" s="144" t="s">
        <v>84</v>
      </c>
      <c r="AY160" s="16" t="s">
        <v>138</v>
      </c>
      <c r="BE160" s="145">
        <f t="shared" si="14"/>
        <v>120</v>
      </c>
      <c r="BF160" s="145">
        <f t="shared" si="15"/>
        <v>0</v>
      </c>
      <c r="BG160" s="145">
        <f t="shared" si="16"/>
        <v>0</v>
      </c>
      <c r="BH160" s="145">
        <f t="shared" si="17"/>
        <v>0</v>
      </c>
      <c r="BI160" s="145">
        <f t="shared" si="18"/>
        <v>0</v>
      </c>
      <c r="BJ160" s="16" t="s">
        <v>82</v>
      </c>
      <c r="BK160" s="145">
        <f t="shared" si="19"/>
        <v>120</v>
      </c>
      <c r="BL160" s="16" t="s">
        <v>145</v>
      </c>
      <c r="BM160" s="144" t="s">
        <v>1450</v>
      </c>
    </row>
    <row r="161" spans="2:65" s="1" customFormat="1" ht="14.45" customHeight="1">
      <c r="B161" s="31"/>
      <c r="C161" s="167" t="s">
        <v>359</v>
      </c>
      <c r="D161" s="167" t="s">
        <v>360</v>
      </c>
      <c r="E161" s="168" t="s">
        <v>1451</v>
      </c>
      <c r="F161" s="169" t="s">
        <v>1452</v>
      </c>
      <c r="G161" s="170" t="s">
        <v>171</v>
      </c>
      <c r="H161" s="171">
        <v>2</v>
      </c>
      <c r="I161" s="172">
        <v>16</v>
      </c>
      <c r="J161" s="173">
        <f t="shared" si="10"/>
        <v>32</v>
      </c>
      <c r="K161" s="174"/>
      <c r="L161" s="175"/>
      <c r="M161" s="176" t="s">
        <v>1</v>
      </c>
      <c r="N161" s="177" t="s">
        <v>39</v>
      </c>
      <c r="P161" s="142">
        <f t="shared" si="11"/>
        <v>0</v>
      </c>
      <c r="Q161" s="142">
        <v>0</v>
      </c>
      <c r="R161" s="142">
        <f t="shared" si="12"/>
        <v>0</v>
      </c>
      <c r="S161" s="142">
        <v>0</v>
      </c>
      <c r="T161" s="143">
        <f t="shared" si="13"/>
        <v>0</v>
      </c>
      <c r="AR161" s="144" t="s">
        <v>180</v>
      </c>
      <c r="AT161" s="144" t="s">
        <v>360</v>
      </c>
      <c r="AU161" s="144" t="s">
        <v>84</v>
      </c>
      <c r="AY161" s="16" t="s">
        <v>138</v>
      </c>
      <c r="BE161" s="145">
        <f t="shared" si="14"/>
        <v>32</v>
      </c>
      <c r="BF161" s="145">
        <f t="shared" si="15"/>
        <v>0</v>
      </c>
      <c r="BG161" s="145">
        <f t="shared" si="16"/>
        <v>0</v>
      </c>
      <c r="BH161" s="145">
        <f t="shared" si="17"/>
        <v>0</v>
      </c>
      <c r="BI161" s="145">
        <f t="shared" si="18"/>
        <v>0</v>
      </c>
      <c r="BJ161" s="16" t="s">
        <v>82</v>
      </c>
      <c r="BK161" s="145">
        <f t="shared" si="19"/>
        <v>32</v>
      </c>
      <c r="BL161" s="16" t="s">
        <v>145</v>
      </c>
      <c r="BM161" s="144" t="s">
        <v>1453</v>
      </c>
    </row>
    <row r="162" spans="2:65" s="1" customFormat="1" ht="14.45" customHeight="1">
      <c r="B162" s="31"/>
      <c r="C162" s="167" t="s">
        <v>365</v>
      </c>
      <c r="D162" s="167" t="s">
        <v>360</v>
      </c>
      <c r="E162" s="168" t="s">
        <v>1454</v>
      </c>
      <c r="F162" s="169" t="s">
        <v>1455</v>
      </c>
      <c r="G162" s="170" t="s">
        <v>144</v>
      </c>
      <c r="H162" s="171">
        <v>16</v>
      </c>
      <c r="I162" s="172">
        <v>132</v>
      </c>
      <c r="J162" s="173">
        <f t="shared" si="10"/>
        <v>2112</v>
      </c>
      <c r="K162" s="174"/>
      <c r="L162" s="175"/>
      <c r="M162" s="176" t="s">
        <v>1</v>
      </c>
      <c r="N162" s="177" t="s">
        <v>39</v>
      </c>
      <c r="P162" s="142">
        <f t="shared" si="11"/>
        <v>0</v>
      </c>
      <c r="Q162" s="142">
        <v>0</v>
      </c>
      <c r="R162" s="142">
        <f t="shared" si="12"/>
        <v>0</v>
      </c>
      <c r="S162" s="142">
        <v>0</v>
      </c>
      <c r="T162" s="143">
        <f t="shared" si="13"/>
        <v>0</v>
      </c>
      <c r="AR162" s="144" t="s">
        <v>180</v>
      </c>
      <c r="AT162" s="144" t="s">
        <v>360</v>
      </c>
      <c r="AU162" s="144" t="s">
        <v>84</v>
      </c>
      <c r="AY162" s="16" t="s">
        <v>138</v>
      </c>
      <c r="BE162" s="145">
        <f t="shared" si="14"/>
        <v>2112</v>
      </c>
      <c r="BF162" s="145">
        <f t="shared" si="15"/>
        <v>0</v>
      </c>
      <c r="BG162" s="145">
        <f t="shared" si="16"/>
        <v>0</v>
      </c>
      <c r="BH162" s="145">
        <f t="shared" si="17"/>
        <v>0</v>
      </c>
      <c r="BI162" s="145">
        <f t="shared" si="18"/>
        <v>0</v>
      </c>
      <c r="BJ162" s="16" t="s">
        <v>82</v>
      </c>
      <c r="BK162" s="145">
        <f t="shared" si="19"/>
        <v>2112</v>
      </c>
      <c r="BL162" s="16" t="s">
        <v>145</v>
      </c>
      <c r="BM162" s="144" t="s">
        <v>1456</v>
      </c>
    </row>
    <row r="163" spans="2:65" s="1" customFormat="1" ht="14.45" customHeight="1">
      <c r="B163" s="31"/>
      <c r="C163" s="132" t="s">
        <v>371</v>
      </c>
      <c r="D163" s="132" t="s">
        <v>141</v>
      </c>
      <c r="E163" s="133" t="s">
        <v>1457</v>
      </c>
      <c r="F163" s="134" t="s">
        <v>1458</v>
      </c>
      <c r="G163" s="135" t="s">
        <v>144</v>
      </c>
      <c r="H163" s="136">
        <v>138</v>
      </c>
      <c r="I163" s="137">
        <v>53</v>
      </c>
      <c r="J163" s="138">
        <f t="shared" si="10"/>
        <v>7314</v>
      </c>
      <c r="K163" s="139"/>
      <c r="L163" s="31"/>
      <c r="M163" s="140" t="s">
        <v>1</v>
      </c>
      <c r="N163" s="141" t="s">
        <v>39</v>
      </c>
      <c r="P163" s="142">
        <f t="shared" si="11"/>
        <v>0</v>
      </c>
      <c r="Q163" s="142">
        <v>0</v>
      </c>
      <c r="R163" s="142">
        <f t="shared" si="12"/>
        <v>0</v>
      </c>
      <c r="S163" s="142">
        <v>0</v>
      </c>
      <c r="T163" s="143">
        <f t="shared" si="13"/>
        <v>0</v>
      </c>
      <c r="AR163" s="144" t="s">
        <v>145</v>
      </c>
      <c r="AT163" s="144" t="s">
        <v>141</v>
      </c>
      <c r="AU163" s="144" t="s">
        <v>84</v>
      </c>
      <c r="AY163" s="16" t="s">
        <v>138</v>
      </c>
      <c r="BE163" s="145">
        <f t="shared" si="14"/>
        <v>7314</v>
      </c>
      <c r="BF163" s="145">
        <f t="shared" si="15"/>
        <v>0</v>
      </c>
      <c r="BG163" s="145">
        <f t="shared" si="16"/>
        <v>0</v>
      </c>
      <c r="BH163" s="145">
        <f t="shared" si="17"/>
        <v>0</v>
      </c>
      <c r="BI163" s="145">
        <f t="shared" si="18"/>
        <v>0</v>
      </c>
      <c r="BJ163" s="16" t="s">
        <v>82</v>
      </c>
      <c r="BK163" s="145">
        <f t="shared" si="19"/>
        <v>7314</v>
      </c>
      <c r="BL163" s="16" t="s">
        <v>145</v>
      </c>
      <c r="BM163" s="144" t="s">
        <v>1459</v>
      </c>
    </row>
    <row r="164" spans="2:65" s="1" customFormat="1" ht="14.45" customHeight="1">
      <c r="B164" s="31"/>
      <c r="C164" s="132" t="s">
        <v>377</v>
      </c>
      <c r="D164" s="132" t="s">
        <v>141</v>
      </c>
      <c r="E164" s="133" t="s">
        <v>1460</v>
      </c>
      <c r="F164" s="134" t="s">
        <v>1461</v>
      </c>
      <c r="G164" s="135" t="s">
        <v>144</v>
      </c>
      <c r="H164" s="136">
        <v>6</v>
      </c>
      <c r="I164" s="137">
        <v>59</v>
      </c>
      <c r="J164" s="138">
        <f t="shared" si="10"/>
        <v>354</v>
      </c>
      <c r="K164" s="139"/>
      <c r="L164" s="31"/>
      <c r="M164" s="140" t="s">
        <v>1</v>
      </c>
      <c r="N164" s="141" t="s">
        <v>39</v>
      </c>
      <c r="P164" s="142">
        <f t="shared" si="11"/>
        <v>0</v>
      </c>
      <c r="Q164" s="142">
        <v>0</v>
      </c>
      <c r="R164" s="142">
        <f t="shared" si="12"/>
        <v>0</v>
      </c>
      <c r="S164" s="142">
        <v>0</v>
      </c>
      <c r="T164" s="143">
        <f t="shared" si="13"/>
        <v>0</v>
      </c>
      <c r="AR164" s="144" t="s">
        <v>145</v>
      </c>
      <c r="AT164" s="144" t="s">
        <v>141</v>
      </c>
      <c r="AU164" s="144" t="s">
        <v>84</v>
      </c>
      <c r="AY164" s="16" t="s">
        <v>138</v>
      </c>
      <c r="BE164" s="145">
        <f t="shared" si="14"/>
        <v>354</v>
      </c>
      <c r="BF164" s="145">
        <f t="shared" si="15"/>
        <v>0</v>
      </c>
      <c r="BG164" s="145">
        <f t="shared" si="16"/>
        <v>0</v>
      </c>
      <c r="BH164" s="145">
        <f t="shared" si="17"/>
        <v>0</v>
      </c>
      <c r="BI164" s="145">
        <f t="shared" si="18"/>
        <v>0</v>
      </c>
      <c r="BJ164" s="16" t="s">
        <v>82</v>
      </c>
      <c r="BK164" s="145">
        <f t="shared" si="19"/>
        <v>354</v>
      </c>
      <c r="BL164" s="16" t="s">
        <v>145</v>
      </c>
      <c r="BM164" s="144" t="s">
        <v>1462</v>
      </c>
    </row>
    <row r="165" spans="2:65" s="1" customFormat="1" ht="14.45" customHeight="1">
      <c r="B165" s="31"/>
      <c r="C165" s="132" t="s">
        <v>381</v>
      </c>
      <c r="D165" s="132" t="s">
        <v>141</v>
      </c>
      <c r="E165" s="133" t="s">
        <v>1463</v>
      </c>
      <c r="F165" s="134" t="s">
        <v>1464</v>
      </c>
      <c r="G165" s="135" t="s">
        <v>144</v>
      </c>
      <c r="H165" s="136">
        <v>25</v>
      </c>
      <c r="I165" s="137">
        <v>86</v>
      </c>
      <c r="J165" s="138">
        <f t="shared" si="10"/>
        <v>2150</v>
      </c>
      <c r="K165" s="139"/>
      <c r="L165" s="31"/>
      <c r="M165" s="140" t="s">
        <v>1</v>
      </c>
      <c r="N165" s="141" t="s">
        <v>39</v>
      </c>
      <c r="P165" s="142">
        <f t="shared" si="11"/>
        <v>0</v>
      </c>
      <c r="Q165" s="142">
        <v>0</v>
      </c>
      <c r="R165" s="142">
        <f t="shared" si="12"/>
        <v>0</v>
      </c>
      <c r="S165" s="142">
        <v>0</v>
      </c>
      <c r="T165" s="143">
        <f t="shared" si="13"/>
        <v>0</v>
      </c>
      <c r="AR165" s="144" t="s">
        <v>145</v>
      </c>
      <c r="AT165" s="144" t="s">
        <v>141</v>
      </c>
      <c r="AU165" s="144" t="s">
        <v>84</v>
      </c>
      <c r="AY165" s="16" t="s">
        <v>138</v>
      </c>
      <c r="BE165" s="145">
        <f t="shared" si="14"/>
        <v>2150</v>
      </c>
      <c r="BF165" s="145">
        <f t="shared" si="15"/>
        <v>0</v>
      </c>
      <c r="BG165" s="145">
        <f t="shared" si="16"/>
        <v>0</v>
      </c>
      <c r="BH165" s="145">
        <f t="shared" si="17"/>
        <v>0</v>
      </c>
      <c r="BI165" s="145">
        <f t="shared" si="18"/>
        <v>0</v>
      </c>
      <c r="BJ165" s="16" t="s">
        <v>82</v>
      </c>
      <c r="BK165" s="145">
        <f t="shared" si="19"/>
        <v>2150</v>
      </c>
      <c r="BL165" s="16" t="s">
        <v>145</v>
      </c>
      <c r="BM165" s="144" t="s">
        <v>1465</v>
      </c>
    </row>
    <row r="166" spans="2:65" s="1" customFormat="1" ht="14.45" customHeight="1">
      <c r="B166" s="31"/>
      <c r="C166" s="132" t="s">
        <v>388</v>
      </c>
      <c r="D166" s="132" t="s">
        <v>141</v>
      </c>
      <c r="E166" s="133" t="s">
        <v>1466</v>
      </c>
      <c r="F166" s="134" t="s">
        <v>1467</v>
      </c>
      <c r="G166" s="135" t="s">
        <v>144</v>
      </c>
      <c r="H166" s="136">
        <v>41</v>
      </c>
      <c r="I166" s="137">
        <v>317</v>
      </c>
      <c r="J166" s="138">
        <f t="shared" si="10"/>
        <v>12997</v>
      </c>
      <c r="K166" s="139"/>
      <c r="L166" s="31"/>
      <c r="M166" s="140" t="s">
        <v>1</v>
      </c>
      <c r="N166" s="141" t="s">
        <v>39</v>
      </c>
      <c r="P166" s="142">
        <f t="shared" si="11"/>
        <v>0</v>
      </c>
      <c r="Q166" s="142">
        <v>0</v>
      </c>
      <c r="R166" s="142">
        <f t="shared" si="12"/>
        <v>0</v>
      </c>
      <c r="S166" s="142">
        <v>0</v>
      </c>
      <c r="T166" s="143">
        <f t="shared" si="13"/>
        <v>0</v>
      </c>
      <c r="AR166" s="144" t="s">
        <v>145</v>
      </c>
      <c r="AT166" s="144" t="s">
        <v>141</v>
      </c>
      <c r="AU166" s="144" t="s">
        <v>84</v>
      </c>
      <c r="AY166" s="16" t="s">
        <v>138</v>
      </c>
      <c r="BE166" s="145">
        <f t="shared" si="14"/>
        <v>12997</v>
      </c>
      <c r="BF166" s="145">
        <f t="shared" si="15"/>
        <v>0</v>
      </c>
      <c r="BG166" s="145">
        <f t="shared" si="16"/>
        <v>0</v>
      </c>
      <c r="BH166" s="145">
        <f t="shared" si="17"/>
        <v>0</v>
      </c>
      <c r="BI166" s="145">
        <f t="shared" si="18"/>
        <v>0</v>
      </c>
      <c r="BJ166" s="16" t="s">
        <v>82</v>
      </c>
      <c r="BK166" s="145">
        <f t="shared" si="19"/>
        <v>12997</v>
      </c>
      <c r="BL166" s="16" t="s">
        <v>145</v>
      </c>
      <c r="BM166" s="144" t="s">
        <v>1468</v>
      </c>
    </row>
    <row r="167" spans="2:65" s="1" customFormat="1" ht="14.45" customHeight="1">
      <c r="B167" s="31"/>
      <c r="C167" s="132" t="s">
        <v>393</v>
      </c>
      <c r="D167" s="132" t="s">
        <v>141</v>
      </c>
      <c r="E167" s="133" t="s">
        <v>1469</v>
      </c>
      <c r="F167" s="134" t="s">
        <v>1470</v>
      </c>
      <c r="G167" s="135" t="s">
        <v>144</v>
      </c>
      <c r="H167" s="136">
        <v>2</v>
      </c>
      <c r="I167" s="137">
        <v>509</v>
      </c>
      <c r="J167" s="138">
        <f t="shared" si="10"/>
        <v>1018</v>
      </c>
      <c r="K167" s="139"/>
      <c r="L167" s="31"/>
      <c r="M167" s="140" t="s">
        <v>1</v>
      </c>
      <c r="N167" s="141" t="s">
        <v>39</v>
      </c>
      <c r="P167" s="142">
        <f t="shared" si="11"/>
        <v>0</v>
      </c>
      <c r="Q167" s="142">
        <v>0</v>
      </c>
      <c r="R167" s="142">
        <f t="shared" si="12"/>
        <v>0</v>
      </c>
      <c r="S167" s="142">
        <v>0</v>
      </c>
      <c r="T167" s="143">
        <f t="shared" si="13"/>
        <v>0</v>
      </c>
      <c r="AR167" s="144" t="s">
        <v>145</v>
      </c>
      <c r="AT167" s="144" t="s">
        <v>141</v>
      </c>
      <c r="AU167" s="144" t="s">
        <v>84</v>
      </c>
      <c r="AY167" s="16" t="s">
        <v>138</v>
      </c>
      <c r="BE167" s="145">
        <f t="shared" si="14"/>
        <v>1018</v>
      </c>
      <c r="BF167" s="145">
        <f t="shared" si="15"/>
        <v>0</v>
      </c>
      <c r="BG167" s="145">
        <f t="shared" si="16"/>
        <v>0</v>
      </c>
      <c r="BH167" s="145">
        <f t="shared" si="17"/>
        <v>0</v>
      </c>
      <c r="BI167" s="145">
        <f t="shared" si="18"/>
        <v>0</v>
      </c>
      <c r="BJ167" s="16" t="s">
        <v>82</v>
      </c>
      <c r="BK167" s="145">
        <f t="shared" si="19"/>
        <v>1018</v>
      </c>
      <c r="BL167" s="16" t="s">
        <v>145</v>
      </c>
      <c r="BM167" s="144" t="s">
        <v>1471</v>
      </c>
    </row>
    <row r="168" spans="2:65" s="1" customFormat="1" ht="14.45" customHeight="1">
      <c r="B168" s="31"/>
      <c r="C168" s="132" t="s">
        <v>397</v>
      </c>
      <c r="D168" s="132" t="s">
        <v>141</v>
      </c>
      <c r="E168" s="133" t="s">
        <v>1472</v>
      </c>
      <c r="F168" s="134" t="s">
        <v>1473</v>
      </c>
      <c r="G168" s="135" t="s">
        <v>144</v>
      </c>
      <c r="H168" s="136">
        <v>6</v>
      </c>
      <c r="I168" s="137">
        <v>361</v>
      </c>
      <c r="J168" s="138">
        <f t="shared" si="10"/>
        <v>2166</v>
      </c>
      <c r="K168" s="139"/>
      <c r="L168" s="31"/>
      <c r="M168" s="140" t="s">
        <v>1</v>
      </c>
      <c r="N168" s="141" t="s">
        <v>39</v>
      </c>
      <c r="P168" s="142">
        <f t="shared" si="11"/>
        <v>0</v>
      </c>
      <c r="Q168" s="142">
        <v>0</v>
      </c>
      <c r="R168" s="142">
        <f t="shared" si="12"/>
        <v>0</v>
      </c>
      <c r="S168" s="142">
        <v>0</v>
      </c>
      <c r="T168" s="143">
        <f t="shared" si="13"/>
        <v>0</v>
      </c>
      <c r="AR168" s="144" t="s">
        <v>145</v>
      </c>
      <c r="AT168" s="144" t="s">
        <v>141</v>
      </c>
      <c r="AU168" s="144" t="s">
        <v>84</v>
      </c>
      <c r="AY168" s="16" t="s">
        <v>138</v>
      </c>
      <c r="BE168" s="145">
        <f t="shared" si="14"/>
        <v>2166</v>
      </c>
      <c r="BF168" s="145">
        <f t="shared" si="15"/>
        <v>0</v>
      </c>
      <c r="BG168" s="145">
        <f t="shared" si="16"/>
        <v>0</v>
      </c>
      <c r="BH168" s="145">
        <f t="shared" si="17"/>
        <v>0</v>
      </c>
      <c r="BI168" s="145">
        <f t="shared" si="18"/>
        <v>0</v>
      </c>
      <c r="BJ168" s="16" t="s">
        <v>82</v>
      </c>
      <c r="BK168" s="145">
        <f t="shared" si="19"/>
        <v>2166</v>
      </c>
      <c r="BL168" s="16" t="s">
        <v>145</v>
      </c>
      <c r="BM168" s="144" t="s">
        <v>1474</v>
      </c>
    </row>
    <row r="169" spans="2:65" s="1" customFormat="1" ht="14.45" customHeight="1">
      <c r="B169" s="31"/>
      <c r="C169" s="132" t="s">
        <v>402</v>
      </c>
      <c r="D169" s="132" t="s">
        <v>141</v>
      </c>
      <c r="E169" s="133" t="s">
        <v>1475</v>
      </c>
      <c r="F169" s="134" t="s">
        <v>1476</v>
      </c>
      <c r="G169" s="135" t="s">
        <v>144</v>
      </c>
      <c r="H169" s="136">
        <v>1</v>
      </c>
      <c r="I169" s="137">
        <v>437</v>
      </c>
      <c r="J169" s="138">
        <f t="shared" si="10"/>
        <v>437</v>
      </c>
      <c r="K169" s="139"/>
      <c r="L169" s="31"/>
      <c r="M169" s="140" t="s">
        <v>1</v>
      </c>
      <c r="N169" s="141" t="s">
        <v>39</v>
      </c>
      <c r="P169" s="142">
        <f t="shared" si="11"/>
        <v>0</v>
      </c>
      <c r="Q169" s="142">
        <v>0</v>
      </c>
      <c r="R169" s="142">
        <f t="shared" si="12"/>
        <v>0</v>
      </c>
      <c r="S169" s="142">
        <v>0</v>
      </c>
      <c r="T169" s="143">
        <f t="shared" si="13"/>
        <v>0</v>
      </c>
      <c r="AR169" s="144" t="s">
        <v>145</v>
      </c>
      <c r="AT169" s="144" t="s">
        <v>141</v>
      </c>
      <c r="AU169" s="144" t="s">
        <v>84</v>
      </c>
      <c r="AY169" s="16" t="s">
        <v>138</v>
      </c>
      <c r="BE169" s="145">
        <f t="shared" si="14"/>
        <v>437</v>
      </c>
      <c r="BF169" s="145">
        <f t="shared" si="15"/>
        <v>0</v>
      </c>
      <c r="BG169" s="145">
        <f t="shared" si="16"/>
        <v>0</v>
      </c>
      <c r="BH169" s="145">
        <f t="shared" si="17"/>
        <v>0</v>
      </c>
      <c r="BI169" s="145">
        <f t="shared" si="18"/>
        <v>0</v>
      </c>
      <c r="BJ169" s="16" t="s">
        <v>82</v>
      </c>
      <c r="BK169" s="145">
        <f t="shared" si="19"/>
        <v>437</v>
      </c>
      <c r="BL169" s="16" t="s">
        <v>145</v>
      </c>
      <c r="BM169" s="144" t="s">
        <v>1477</v>
      </c>
    </row>
    <row r="170" spans="2:65" s="1" customFormat="1" ht="14.45" customHeight="1">
      <c r="B170" s="31"/>
      <c r="C170" s="132" t="s">
        <v>408</v>
      </c>
      <c r="D170" s="132" t="s">
        <v>141</v>
      </c>
      <c r="E170" s="133" t="s">
        <v>1478</v>
      </c>
      <c r="F170" s="134" t="s">
        <v>1479</v>
      </c>
      <c r="G170" s="135" t="s">
        <v>144</v>
      </c>
      <c r="H170" s="136">
        <v>16</v>
      </c>
      <c r="I170" s="137">
        <v>284</v>
      </c>
      <c r="J170" s="138">
        <f t="shared" si="10"/>
        <v>4544</v>
      </c>
      <c r="K170" s="139"/>
      <c r="L170" s="31"/>
      <c r="M170" s="140" t="s">
        <v>1</v>
      </c>
      <c r="N170" s="141" t="s">
        <v>39</v>
      </c>
      <c r="P170" s="142">
        <f t="shared" si="11"/>
        <v>0</v>
      </c>
      <c r="Q170" s="142">
        <v>0</v>
      </c>
      <c r="R170" s="142">
        <f t="shared" si="12"/>
        <v>0</v>
      </c>
      <c r="S170" s="142">
        <v>0</v>
      </c>
      <c r="T170" s="143">
        <f t="shared" si="13"/>
        <v>0</v>
      </c>
      <c r="AR170" s="144" t="s">
        <v>145</v>
      </c>
      <c r="AT170" s="144" t="s">
        <v>141</v>
      </c>
      <c r="AU170" s="144" t="s">
        <v>84</v>
      </c>
      <c r="AY170" s="16" t="s">
        <v>138</v>
      </c>
      <c r="BE170" s="145">
        <f t="shared" si="14"/>
        <v>4544</v>
      </c>
      <c r="BF170" s="145">
        <f t="shared" si="15"/>
        <v>0</v>
      </c>
      <c r="BG170" s="145">
        <f t="shared" si="16"/>
        <v>0</v>
      </c>
      <c r="BH170" s="145">
        <f t="shared" si="17"/>
        <v>0</v>
      </c>
      <c r="BI170" s="145">
        <f t="shared" si="18"/>
        <v>0</v>
      </c>
      <c r="BJ170" s="16" t="s">
        <v>82</v>
      </c>
      <c r="BK170" s="145">
        <f t="shared" si="19"/>
        <v>4544</v>
      </c>
      <c r="BL170" s="16" t="s">
        <v>145</v>
      </c>
      <c r="BM170" s="144" t="s">
        <v>1480</v>
      </c>
    </row>
    <row r="171" spans="2:65" s="1" customFormat="1" ht="14.45" customHeight="1">
      <c r="B171" s="31"/>
      <c r="C171" s="132" t="s">
        <v>412</v>
      </c>
      <c r="D171" s="132" t="s">
        <v>141</v>
      </c>
      <c r="E171" s="133" t="s">
        <v>1481</v>
      </c>
      <c r="F171" s="134" t="s">
        <v>1482</v>
      </c>
      <c r="G171" s="135" t="s">
        <v>144</v>
      </c>
      <c r="H171" s="136">
        <v>2</v>
      </c>
      <c r="I171" s="137">
        <v>284</v>
      </c>
      <c r="J171" s="138">
        <f t="shared" si="10"/>
        <v>568</v>
      </c>
      <c r="K171" s="139"/>
      <c r="L171" s="31"/>
      <c r="M171" s="140" t="s">
        <v>1</v>
      </c>
      <c r="N171" s="141" t="s">
        <v>39</v>
      </c>
      <c r="P171" s="142">
        <f t="shared" si="11"/>
        <v>0</v>
      </c>
      <c r="Q171" s="142">
        <v>0</v>
      </c>
      <c r="R171" s="142">
        <f t="shared" si="12"/>
        <v>0</v>
      </c>
      <c r="S171" s="142">
        <v>0</v>
      </c>
      <c r="T171" s="143">
        <f t="shared" si="13"/>
        <v>0</v>
      </c>
      <c r="AR171" s="144" t="s">
        <v>145</v>
      </c>
      <c r="AT171" s="144" t="s">
        <v>141</v>
      </c>
      <c r="AU171" s="144" t="s">
        <v>84</v>
      </c>
      <c r="AY171" s="16" t="s">
        <v>138</v>
      </c>
      <c r="BE171" s="145">
        <f t="shared" si="14"/>
        <v>568</v>
      </c>
      <c r="BF171" s="145">
        <f t="shared" si="15"/>
        <v>0</v>
      </c>
      <c r="BG171" s="145">
        <f t="shared" si="16"/>
        <v>0</v>
      </c>
      <c r="BH171" s="145">
        <f t="shared" si="17"/>
        <v>0</v>
      </c>
      <c r="BI171" s="145">
        <f t="shared" si="18"/>
        <v>0</v>
      </c>
      <c r="BJ171" s="16" t="s">
        <v>82</v>
      </c>
      <c r="BK171" s="145">
        <f t="shared" si="19"/>
        <v>568</v>
      </c>
      <c r="BL171" s="16" t="s">
        <v>145</v>
      </c>
      <c r="BM171" s="144" t="s">
        <v>1483</v>
      </c>
    </row>
    <row r="172" spans="2:65" s="1" customFormat="1" ht="14.45" customHeight="1">
      <c r="B172" s="31"/>
      <c r="C172" s="167" t="s">
        <v>416</v>
      </c>
      <c r="D172" s="167" t="s">
        <v>360</v>
      </c>
      <c r="E172" s="168" t="s">
        <v>1484</v>
      </c>
      <c r="F172" s="169" t="s">
        <v>1485</v>
      </c>
      <c r="G172" s="170" t="s">
        <v>144</v>
      </c>
      <c r="H172" s="171">
        <v>2</v>
      </c>
      <c r="I172" s="172">
        <v>179</v>
      </c>
      <c r="J172" s="173">
        <f t="shared" si="10"/>
        <v>358</v>
      </c>
      <c r="K172" s="174"/>
      <c r="L172" s="175"/>
      <c r="M172" s="176" t="s">
        <v>1</v>
      </c>
      <c r="N172" s="177" t="s">
        <v>39</v>
      </c>
      <c r="P172" s="142">
        <f t="shared" si="11"/>
        <v>0</v>
      </c>
      <c r="Q172" s="142">
        <v>0</v>
      </c>
      <c r="R172" s="142">
        <f t="shared" si="12"/>
        <v>0</v>
      </c>
      <c r="S172" s="142">
        <v>0</v>
      </c>
      <c r="T172" s="143">
        <f t="shared" si="13"/>
        <v>0</v>
      </c>
      <c r="AR172" s="144" t="s">
        <v>180</v>
      </c>
      <c r="AT172" s="144" t="s">
        <v>360</v>
      </c>
      <c r="AU172" s="144" t="s">
        <v>84</v>
      </c>
      <c r="AY172" s="16" t="s">
        <v>138</v>
      </c>
      <c r="BE172" s="145">
        <f t="shared" si="14"/>
        <v>358</v>
      </c>
      <c r="BF172" s="145">
        <f t="shared" si="15"/>
        <v>0</v>
      </c>
      <c r="BG172" s="145">
        <f t="shared" si="16"/>
        <v>0</v>
      </c>
      <c r="BH172" s="145">
        <f t="shared" si="17"/>
        <v>0</v>
      </c>
      <c r="BI172" s="145">
        <f t="shared" si="18"/>
        <v>0</v>
      </c>
      <c r="BJ172" s="16" t="s">
        <v>82</v>
      </c>
      <c r="BK172" s="145">
        <f t="shared" si="19"/>
        <v>358</v>
      </c>
      <c r="BL172" s="16" t="s">
        <v>145</v>
      </c>
      <c r="BM172" s="144" t="s">
        <v>1486</v>
      </c>
    </row>
    <row r="173" spans="2:65" s="1" customFormat="1" ht="14.45" customHeight="1">
      <c r="B173" s="31"/>
      <c r="C173" s="132" t="s">
        <v>419</v>
      </c>
      <c r="D173" s="132" t="s">
        <v>141</v>
      </c>
      <c r="E173" s="133" t="s">
        <v>1487</v>
      </c>
      <c r="F173" s="134" t="s">
        <v>1488</v>
      </c>
      <c r="G173" s="135" t="s">
        <v>144</v>
      </c>
      <c r="H173" s="136">
        <v>16</v>
      </c>
      <c r="I173" s="137">
        <v>284</v>
      </c>
      <c r="J173" s="138">
        <f t="shared" si="10"/>
        <v>4544</v>
      </c>
      <c r="K173" s="139"/>
      <c r="L173" s="31"/>
      <c r="M173" s="140" t="s">
        <v>1</v>
      </c>
      <c r="N173" s="141" t="s">
        <v>39</v>
      </c>
      <c r="P173" s="142">
        <f t="shared" si="11"/>
        <v>0</v>
      </c>
      <c r="Q173" s="142">
        <v>0</v>
      </c>
      <c r="R173" s="142">
        <f t="shared" si="12"/>
        <v>0</v>
      </c>
      <c r="S173" s="142">
        <v>0</v>
      </c>
      <c r="T173" s="143">
        <f t="shared" si="13"/>
        <v>0</v>
      </c>
      <c r="AR173" s="144" t="s">
        <v>145</v>
      </c>
      <c r="AT173" s="144" t="s">
        <v>141</v>
      </c>
      <c r="AU173" s="144" t="s">
        <v>84</v>
      </c>
      <c r="AY173" s="16" t="s">
        <v>138</v>
      </c>
      <c r="BE173" s="145">
        <f t="shared" si="14"/>
        <v>4544</v>
      </c>
      <c r="BF173" s="145">
        <f t="shared" si="15"/>
        <v>0</v>
      </c>
      <c r="BG173" s="145">
        <f t="shared" si="16"/>
        <v>0</v>
      </c>
      <c r="BH173" s="145">
        <f t="shared" si="17"/>
        <v>0</v>
      </c>
      <c r="BI173" s="145">
        <f t="shared" si="18"/>
        <v>0</v>
      </c>
      <c r="BJ173" s="16" t="s">
        <v>82</v>
      </c>
      <c r="BK173" s="145">
        <f t="shared" si="19"/>
        <v>4544</v>
      </c>
      <c r="BL173" s="16" t="s">
        <v>145</v>
      </c>
      <c r="BM173" s="144" t="s">
        <v>1489</v>
      </c>
    </row>
    <row r="174" spans="2:65" s="1" customFormat="1" ht="14.45" customHeight="1">
      <c r="B174" s="31"/>
      <c r="C174" s="167" t="s">
        <v>422</v>
      </c>
      <c r="D174" s="167" t="s">
        <v>360</v>
      </c>
      <c r="E174" s="168" t="s">
        <v>1490</v>
      </c>
      <c r="F174" s="169" t="s">
        <v>1491</v>
      </c>
      <c r="G174" s="170" t="s">
        <v>144</v>
      </c>
      <c r="H174" s="171">
        <v>16</v>
      </c>
      <c r="I174" s="172">
        <v>141</v>
      </c>
      <c r="J174" s="173">
        <f t="shared" si="10"/>
        <v>2256</v>
      </c>
      <c r="K174" s="174"/>
      <c r="L174" s="175"/>
      <c r="M174" s="176" t="s">
        <v>1</v>
      </c>
      <c r="N174" s="177" t="s">
        <v>39</v>
      </c>
      <c r="P174" s="142">
        <f t="shared" si="11"/>
        <v>0</v>
      </c>
      <c r="Q174" s="142">
        <v>0</v>
      </c>
      <c r="R174" s="142">
        <f t="shared" si="12"/>
        <v>0</v>
      </c>
      <c r="S174" s="142">
        <v>0</v>
      </c>
      <c r="T174" s="143">
        <f t="shared" si="13"/>
        <v>0</v>
      </c>
      <c r="AR174" s="144" t="s">
        <v>180</v>
      </c>
      <c r="AT174" s="144" t="s">
        <v>360</v>
      </c>
      <c r="AU174" s="144" t="s">
        <v>84</v>
      </c>
      <c r="AY174" s="16" t="s">
        <v>138</v>
      </c>
      <c r="BE174" s="145">
        <f t="shared" si="14"/>
        <v>2256</v>
      </c>
      <c r="BF174" s="145">
        <f t="shared" si="15"/>
        <v>0</v>
      </c>
      <c r="BG174" s="145">
        <f t="shared" si="16"/>
        <v>0</v>
      </c>
      <c r="BH174" s="145">
        <f t="shared" si="17"/>
        <v>0</v>
      </c>
      <c r="BI174" s="145">
        <f t="shared" si="18"/>
        <v>0</v>
      </c>
      <c r="BJ174" s="16" t="s">
        <v>82</v>
      </c>
      <c r="BK174" s="145">
        <f t="shared" si="19"/>
        <v>2256</v>
      </c>
      <c r="BL174" s="16" t="s">
        <v>145</v>
      </c>
      <c r="BM174" s="144" t="s">
        <v>1492</v>
      </c>
    </row>
    <row r="175" spans="2:65" s="1" customFormat="1" ht="14.45" customHeight="1">
      <c r="B175" s="31"/>
      <c r="C175" s="132" t="s">
        <v>426</v>
      </c>
      <c r="D175" s="132" t="s">
        <v>141</v>
      </c>
      <c r="E175" s="133" t="s">
        <v>1493</v>
      </c>
      <c r="F175" s="134" t="s">
        <v>1494</v>
      </c>
      <c r="G175" s="135" t="s">
        <v>144</v>
      </c>
      <c r="H175" s="136">
        <v>2</v>
      </c>
      <c r="I175" s="137">
        <v>284</v>
      </c>
      <c r="J175" s="138">
        <f t="shared" si="10"/>
        <v>568</v>
      </c>
      <c r="K175" s="139"/>
      <c r="L175" s="31"/>
      <c r="M175" s="140" t="s">
        <v>1</v>
      </c>
      <c r="N175" s="141" t="s">
        <v>39</v>
      </c>
      <c r="P175" s="142">
        <f t="shared" si="11"/>
        <v>0</v>
      </c>
      <c r="Q175" s="142">
        <v>0</v>
      </c>
      <c r="R175" s="142">
        <f t="shared" si="12"/>
        <v>0</v>
      </c>
      <c r="S175" s="142">
        <v>0</v>
      </c>
      <c r="T175" s="143">
        <f t="shared" si="13"/>
        <v>0</v>
      </c>
      <c r="AR175" s="144" t="s">
        <v>145</v>
      </c>
      <c r="AT175" s="144" t="s">
        <v>141</v>
      </c>
      <c r="AU175" s="144" t="s">
        <v>84</v>
      </c>
      <c r="AY175" s="16" t="s">
        <v>138</v>
      </c>
      <c r="BE175" s="145">
        <f t="shared" si="14"/>
        <v>568</v>
      </c>
      <c r="BF175" s="145">
        <f t="shared" si="15"/>
        <v>0</v>
      </c>
      <c r="BG175" s="145">
        <f t="shared" si="16"/>
        <v>0</v>
      </c>
      <c r="BH175" s="145">
        <f t="shared" si="17"/>
        <v>0</v>
      </c>
      <c r="BI175" s="145">
        <f t="shared" si="18"/>
        <v>0</v>
      </c>
      <c r="BJ175" s="16" t="s">
        <v>82</v>
      </c>
      <c r="BK175" s="145">
        <f t="shared" si="19"/>
        <v>568</v>
      </c>
      <c r="BL175" s="16" t="s">
        <v>145</v>
      </c>
      <c r="BM175" s="144" t="s">
        <v>1495</v>
      </c>
    </row>
    <row r="176" spans="2:65" s="1" customFormat="1" ht="14.45" customHeight="1">
      <c r="B176" s="31"/>
      <c r="C176" s="167" t="s">
        <v>429</v>
      </c>
      <c r="D176" s="167" t="s">
        <v>360</v>
      </c>
      <c r="E176" s="168" t="s">
        <v>1496</v>
      </c>
      <c r="F176" s="169" t="s">
        <v>1497</v>
      </c>
      <c r="G176" s="170" t="s">
        <v>144</v>
      </c>
      <c r="H176" s="171">
        <v>2</v>
      </c>
      <c r="I176" s="172">
        <v>238</v>
      </c>
      <c r="J176" s="173">
        <f t="shared" si="10"/>
        <v>476</v>
      </c>
      <c r="K176" s="174"/>
      <c r="L176" s="175"/>
      <c r="M176" s="176" t="s">
        <v>1</v>
      </c>
      <c r="N176" s="177" t="s">
        <v>39</v>
      </c>
      <c r="P176" s="142">
        <f t="shared" si="11"/>
        <v>0</v>
      </c>
      <c r="Q176" s="142">
        <v>0</v>
      </c>
      <c r="R176" s="142">
        <f t="shared" si="12"/>
        <v>0</v>
      </c>
      <c r="S176" s="142">
        <v>0</v>
      </c>
      <c r="T176" s="143">
        <f t="shared" si="13"/>
        <v>0</v>
      </c>
      <c r="AR176" s="144" t="s">
        <v>180</v>
      </c>
      <c r="AT176" s="144" t="s">
        <v>360</v>
      </c>
      <c r="AU176" s="144" t="s">
        <v>84</v>
      </c>
      <c r="AY176" s="16" t="s">
        <v>138</v>
      </c>
      <c r="BE176" s="145">
        <f t="shared" si="14"/>
        <v>476</v>
      </c>
      <c r="BF176" s="145">
        <f t="shared" si="15"/>
        <v>0</v>
      </c>
      <c r="BG176" s="145">
        <f t="shared" si="16"/>
        <v>0</v>
      </c>
      <c r="BH176" s="145">
        <f t="shared" si="17"/>
        <v>0</v>
      </c>
      <c r="BI176" s="145">
        <f t="shared" si="18"/>
        <v>0</v>
      </c>
      <c r="BJ176" s="16" t="s">
        <v>82</v>
      </c>
      <c r="BK176" s="145">
        <f t="shared" si="19"/>
        <v>476</v>
      </c>
      <c r="BL176" s="16" t="s">
        <v>145</v>
      </c>
      <c r="BM176" s="144" t="s">
        <v>1498</v>
      </c>
    </row>
    <row r="177" spans="2:65" s="1" customFormat="1" ht="14.45" customHeight="1">
      <c r="B177" s="31"/>
      <c r="C177" s="132" t="s">
        <v>436</v>
      </c>
      <c r="D177" s="132" t="s">
        <v>141</v>
      </c>
      <c r="E177" s="133" t="s">
        <v>1499</v>
      </c>
      <c r="F177" s="134" t="s">
        <v>1500</v>
      </c>
      <c r="G177" s="135" t="s">
        <v>144</v>
      </c>
      <c r="H177" s="136">
        <v>3</v>
      </c>
      <c r="I177" s="137">
        <v>284</v>
      </c>
      <c r="J177" s="138">
        <f t="shared" si="10"/>
        <v>852</v>
      </c>
      <c r="K177" s="139"/>
      <c r="L177" s="31"/>
      <c r="M177" s="140" t="s">
        <v>1</v>
      </c>
      <c r="N177" s="141" t="s">
        <v>39</v>
      </c>
      <c r="P177" s="142">
        <f t="shared" si="11"/>
        <v>0</v>
      </c>
      <c r="Q177" s="142">
        <v>0</v>
      </c>
      <c r="R177" s="142">
        <f t="shared" si="12"/>
        <v>0</v>
      </c>
      <c r="S177" s="142">
        <v>0</v>
      </c>
      <c r="T177" s="143">
        <f t="shared" si="13"/>
        <v>0</v>
      </c>
      <c r="AR177" s="144" t="s">
        <v>145</v>
      </c>
      <c r="AT177" s="144" t="s">
        <v>141</v>
      </c>
      <c r="AU177" s="144" t="s">
        <v>84</v>
      </c>
      <c r="AY177" s="16" t="s">
        <v>138</v>
      </c>
      <c r="BE177" s="145">
        <f t="shared" si="14"/>
        <v>852</v>
      </c>
      <c r="BF177" s="145">
        <f t="shared" si="15"/>
        <v>0</v>
      </c>
      <c r="BG177" s="145">
        <f t="shared" si="16"/>
        <v>0</v>
      </c>
      <c r="BH177" s="145">
        <f t="shared" si="17"/>
        <v>0</v>
      </c>
      <c r="BI177" s="145">
        <f t="shared" si="18"/>
        <v>0</v>
      </c>
      <c r="BJ177" s="16" t="s">
        <v>82</v>
      </c>
      <c r="BK177" s="145">
        <f t="shared" si="19"/>
        <v>852</v>
      </c>
      <c r="BL177" s="16" t="s">
        <v>145</v>
      </c>
      <c r="BM177" s="144" t="s">
        <v>1501</v>
      </c>
    </row>
    <row r="178" spans="2:65" s="1" customFormat="1" ht="14.45" customHeight="1">
      <c r="B178" s="31"/>
      <c r="C178" s="167" t="s">
        <v>441</v>
      </c>
      <c r="D178" s="167" t="s">
        <v>360</v>
      </c>
      <c r="E178" s="168" t="s">
        <v>1502</v>
      </c>
      <c r="F178" s="169" t="s">
        <v>1503</v>
      </c>
      <c r="G178" s="170" t="s">
        <v>144</v>
      </c>
      <c r="H178" s="171">
        <v>3</v>
      </c>
      <c r="I178" s="172">
        <v>203</v>
      </c>
      <c r="J178" s="173">
        <f t="shared" si="10"/>
        <v>609</v>
      </c>
      <c r="K178" s="174"/>
      <c r="L178" s="175"/>
      <c r="M178" s="176" t="s">
        <v>1</v>
      </c>
      <c r="N178" s="177" t="s">
        <v>39</v>
      </c>
      <c r="P178" s="142">
        <f t="shared" si="11"/>
        <v>0</v>
      </c>
      <c r="Q178" s="142">
        <v>0</v>
      </c>
      <c r="R178" s="142">
        <f t="shared" si="12"/>
        <v>0</v>
      </c>
      <c r="S178" s="142">
        <v>0</v>
      </c>
      <c r="T178" s="143">
        <f t="shared" si="13"/>
        <v>0</v>
      </c>
      <c r="AR178" s="144" t="s">
        <v>180</v>
      </c>
      <c r="AT178" s="144" t="s">
        <v>360</v>
      </c>
      <c r="AU178" s="144" t="s">
        <v>84</v>
      </c>
      <c r="AY178" s="16" t="s">
        <v>138</v>
      </c>
      <c r="BE178" s="145">
        <f t="shared" si="14"/>
        <v>609</v>
      </c>
      <c r="BF178" s="145">
        <f t="shared" si="15"/>
        <v>0</v>
      </c>
      <c r="BG178" s="145">
        <f t="shared" si="16"/>
        <v>0</v>
      </c>
      <c r="BH178" s="145">
        <f t="shared" si="17"/>
        <v>0</v>
      </c>
      <c r="BI178" s="145">
        <f t="shared" si="18"/>
        <v>0</v>
      </c>
      <c r="BJ178" s="16" t="s">
        <v>82</v>
      </c>
      <c r="BK178" s="145">
        <f t="shared" si="19"/>
        <v>609</v>
      </c>
      <c r="BL178" s="16" t="s">
        <v>145</v>
      </c>
      <c r="BM178" s="144" t="s">
        <v>1504</v>
      </c>
    </row>
    <row r="179" spans="2:65" s="1" customFormat="1" ht="14.45" customHeight="1">
      <c r="B179" s="31"/>
      <c r="C179" s="132" t="s">
        <v>447</v>
      </c>
      <c r="D179" s="132" t="s">
        <v>141</v>
      </c>
      <c r="E179" s="133" t="s">
        <v>1505</v>
      </c>
      <c r="F179" s="134" t="s">
        <v>1506</v>
      </c>
      <c r="G179" s="135" t="s">
        <v>144</v>
      </c>
      <c r="H179" s="136">
        <v>13</v>
      </c>
      <c r="I179" s="137">
        <v>284</v>
      </c>
      <c r="J179" s="138">
        <f t="shared" si="10"/>
        <v>3692</v>
      </c>
      <c r="K179" s="139"/>
      <c r="L179" s="31"/>
      <c r="M179" s="140" t="s">
        <v>1</v>
      </c>
      <c r="N179" s="141" t="s">
        <v>39</v>
      </c>
      <c r="P179" s="142">
        <f t="shared" si="11"/>
        <v>0</v>
      </c>
      <c r="Q179" s="142">
        <v>0</v>
      </c>
      <c r="R179" s="142">
        <f t="shared" si="12"/>
        <v>0</v>
      </c>
      <c r="S179" s="142">
        <v>0</v>
      </c>
      <c r="T179" s="143">
        <f t="shared" si="13"/>
        <v>0</v>
      </c>
      <c r="AR179" s="144" t="s">
        <v>145</v>
      </c>
      <c r="AT179" s="144" t="s">
        <v>141</v>
      </c>
      <c r="AU179" s="144" t="s">
        <v>84</v>
      </c>
      <c r="AY179" s="16" t="s">
        <v>138</v>
      </c>
      <c r="BE179" s="145">
        <f t="shared" si="14"/>
        <v>3692</v>
      </c>
      <c r="BF179" s="145">
        <f t="shared" si="15"/>
        <v>0</v>
      </c>
      <c r="BG179" s="145">
        <f t="shared" si="16"/>
        <v>0</v>
      </c>
      <c r="BH179" s="145">
        <f t="shared" si="17"/>
        <v>0</v>
      </c>
      <c r="BI179" s="145">
        <f t="shared" si="18"/>
        <v>0</v>
      </c>
      <c r="BJ179" s="16" t="s">
        <v>82</v>
      </c>
      <c r="BK179" s="145">
        <f t="shared" si="19"/>
        <v>3692</v>
      </c>
      <c r="BL179" s="16" t="s">
        <v>145</v>
      </c>
      <c r="BM179" s="144" t="s">
        <v>1507</v>
      </c>
    </row>
    <row r="180" spans="2:65" s="1" customFormat="1" ht="14.45" customHeight="1">
      <c r="B180" s="31"/>
      <c r="C180" s="167" t="s">
        <v>452</v>
      </c>
      <c r="D180" s="167" t="s">
        <v>360</v>
      </c>
      <c r="E180" s="168" t="s">
        <v>1508</v>
      </c>
      <c r="F180" s="169" t="s">
        <v>1509</v>
      </c>
      <c r="G180" s="170" t="s">
        <v>144</v>
      </c>
      <c r="H180" s="171">
        <v>13</v>
      </c>
      <c r="I180" s="172">
        <v>143</v>
      </c>
      <c r="J180" s="173">
        <f t="shared" si="10"/>
        <v>1859</v>
      </c>
      <c r="K180" s="174"/>
      <c r="L180" s="175"/>
      <c r="M180" s="176" t="s">
        <v>1</v>
      </c>
      <c r="N180" s="177" t="s">
        <v>39</v>
      </c>
      <c r="P180" s="142">
        <f t="shared" si="11"/>
        <v>0</v>
      </c>
      <c r="Q180" s="142">
        <v>0</v>
      </c>
      <c r="R180" s="142">
        <f t="shared" si="12"/>
        <v>0</v>
      </c>
      <c r="S180" s="142">
        <v>0</v>
      </c>
      <c r="T180" s="143">
        <f t="shared" si="13"/>
        <v>0</v>
      </c>
      <c r="AR180" s="144" t="s">
        <v>180</v>
      </c>
      <c r="AT180" s="144" t="s">
        <v>360</v>
      </c>
      <c r="AU180" s="144" t="s">
        <v>84</v>
      </c>
      <c r="AY180" s="16" t="s">
        <v>138</v>
      </c>
      <c r="BE180" s="145">
        <f t="shared" si="14"/>
        <v>1859</v>
      </c>
      <c r="BF180" s="145">
        <f t="shared" si="15"/>
        <v>0</v>
      </c>
      <c r="BG180" s="145">
        <f t="shared" si="16"/>
        <v>0</v>
      </c>
      <c r="BH180" s="145">
        <f t="shared" si="17"/>
        <v>0</v>
      </c>
      <c r="BI180" s="145">
        <f t="shared" si="18"/>
        <v>0</v>
      </c>
      <c r="BJ180" s="16" t="s">
        <v>82</v>
      </c>
      <c r="BK180" s="145">
        <f t="shared" si="19"/>
        <v>1859</v>
      </c>
      <c r="BL180" s="16" t="s">
        <v>145</v>
      </c>
      <c r="BM180" s="144" t="s">
        <v>1510</v>
      </c>
    </row>
    <row r="181" spans="2:65" s="1" customFormat="1" ht="14.45" customHeight="1">
      <c r="B181" s="31"/>
      <c r="C181" s="132" t="s">
        <v>456</v>
      </c>
      <c r="D181" s="132" t="s">
        <v>141</v>
      </c>
      <c r="E181" s="133" t="s">
        <v>1511</v>
      </c>
      <c r="F181" s="134" t="s">
        <v>1512</v>
      </c>
      <c r="G181" s="135" t="s">
        <v>144</v>
      </c>
      <c r="H181" s="136">
        <v>33</v>
      </c>
      <c r="I181" s="137">
        <v>304</v>
      </c>
      <c r="J181" s="138">
        <f t="shared" si="10"/>
        <v>10032</v>
      </c>
      <c r="K181" s="139"/>
      <c r="L181" s="31"/>
      <c r="M181" s="140" t="s">
        <v>1</v>
      </c>
      <c r="N181" s="141" t="s">
        <v>39</v>
      </c>
      <c r="P181" s="142">
        <f t="shared" si="11"/>
        <v>0</v>
      </c>
      <c r="Q181" s="142">
        <v>0</v>
      </c>
      <c r="R181" s="142">
        <f t="shared" si="12"/>
        <v>0</v>
      </c>
      <c r="S181" s="142">
        <v>0</v>
      </c>
      <c r="T181" s="143">
        <f t="shared" si="13"/>
        <v>0</v>
      </c>
      <c r="AR181" s="144" t="s">
        <v>145</v>
      </c>
      <c r="AT181" s="144" t="s">
        <v>141</v>
      </c>
      <c r="AU181" s="144" t="s">
        <v>84</v>
      </c>
      <c r="AY181" s="16" t="s">
        <v>138</v>
      </c>
      <c r="BE181" s="145">
        <f t="shared" si="14"/>
        <v>10032</v>
      </c>
      <c r="BF181" s="145">
        <f t="shared" si="15"/>
        <v>0</v>
      </c>
      <c r="BG181" s="145">
        <f t="shared" si="16"/>
        <v>0</v>
      </c>
      <c r="BH181" s="145">
        <f t="shared" si="17"/>
        <v>0</v>
      </c>
      <c r="BI181" s="145">
        <f t="shared" si="18"/>
        <v>0</v>
      </c>
      <c r="BJ181" s="16" t="s">
        <v>82</v>
      </c>
      <c r="BK181" s="145">
        <f t="shared" si="19"/>
        <v>10032</v>
      </c>
      <c r="BL181" s="16" t="s">
        <v>145</v>
      </c>
      <c r="BM181" s="144" t="s">
        <v>1513</v>
      </c>
    </row>
    <row r="182" spans="2:65" s="1" customFormat="1" ht="14.45" customHeight="1">
      <c r="B182" s="31"/>
      <c r="C182" s="167" t="s">
        <v>460</v>
      </c>
      <c r="D182" s="167" t="s">
        <v>360</v>
      </c>
      <c r="E182" s="168" t="s">
        <v>1514</v>
      </c>
      <c r="F182" s="169" t="s">
        <v>1515</v>
      </c>
      <c r="G182" s="170" t="s">
        <v>144</v>
      </c>
      <c r="H182" s="171">
        <v>28</v>
      </c>
      <c r="I182" s="172">
        <v>167</v>
      </c>
      <c r="J182" s="173">
        <f t="shared" si="10"/>
        <v>4676</v>
      </c>
      <c r="K182" s="174"/>
      <c r="L182" s="175"/>
      <c r="M182" s="176" t="s">
        <v>1</v>
      </c>
      <c r="N182" s="177" t="s">
        <v>39</v>
      </c>
      <c r="P182" s="142">
        <f t="shared" si="11"/>
        <v>0</v>
      </c>
      <c r="Q182" s="142">
        <v>0</v>
      </c>
      <c r="R182" s="142">
        <f t="shared" si="12"/>
        <v>0</v>
      </c>
      <c r="S182" s="142">
        <v>0</v>
      </c>
      <c r="T182" s="143">
        <f t="shared" si="13"/>
        <v>0</v>
      </c>
      <c r="AR182" s="144" t="s">
        <v>180</v>
      </c>
      <c r="AT182" s="144" t="s">
        <v>360</v>
      </c>
      <c r="AU182" s="144" t="s">
        <v>84</v>
      </c>
      <c r="AY182" s="16" t="s">
        <v>138</v>
      </c>
      <c r="BE182" s="145">
        <f t="shared" si="14"/>
        <v>4676</v>
      </c>
      <c r="BF182" s="145">
        <f t="shared" si="15"/>
        <v>0</v>
      </c>
      <c r="BG182" s="145">
        <f t="shared" si="16"/>
        <v>0</v>
      </c>
      <c r="BH182" s="145">
        <f t="shared" si="17"/>
        <v>0</v>
      </c>
      <c r="BI182" s="145">
        <f t="shared" si="18"/>
        <v>0</v>
      </c>
      <c r="BJ182" s="16" t="s">
        <v>82</v>
      </c>
      <c r="BK182" s="145">
        <f t="shared" si="19"/>
        <v>4676</v>
      </c>
      <c r="BL182" s="16" t="s">
        <v>145</v>
      </c>
      <c r="BM182" s="144" t="s">
        <v>1516</v>
      </c>
    </row>
    <row r="183" spans="2:65" s="1" customFormat="1" ht="14.45" customHeight="1">
      <c r="B183" s="31"/>
      <c r="C183" s="167" t="s">
        <v>465</v>
      </c>
      <c r="D183" s="167" t="s">
        <v>360</v>
      </c>
      <c r="E183" s="168" t="s">
        <v>1517</v>
      </c>
      <c r="F183" s="169" t="s">
        <v>1518</v>
      </c>
      <c r="G183" s="170" t="s">
        <v>144</v>
      </c>
      <c r="H183" s="171">
        <v>5</v>
      </c>
      <c r="I183" s="172">
        <v>797</v>
      </c>
      <c r="J183" s="173">
        <f t="shared" si="10"/>
        <v>3985</v>
      </c>
      <c r="K183" s="174"/>
      <c r="L183" s="175"/>
      <c r="M183" s="176" t="s">
        <v>1</v>
      </c>
      <c r="N183" s="177" t="s">
        <v>39</v>
      </c>
      <c r="P183" s="142">
        <f t="shared" si="11"/>
        <v>0</v>
      </c>
      <c r="Q183" s="142">
        <v>0</v>
      </c>
      <c r="R183" s="142">
        <f t="shared" si="12"/>
        <v>0</v>
      </c>
      <c r="S183" s="142">
        <v>0</v>
      </c>
      <c r="T183" s="143">
        <f t="shared" si="13"/>
        <v>0</v>
      </c>
      <c r="AR183" s="144" t="s">
        <v>180</v>
      </c>
      <c r="AT183" s="144" t="s">
        <v>360</v>
      </c>
      <c r="AU183" s="144" t="s">
        <v>84</v>
      </c>
      <c r="AY183" s="16" t="s">
        <v>138</v>
      </c>
      <c r="BE183" s="145">
        <f t="shared" si="14"/>
        <v>3985</v>
      </c>
      <c r="BF183" s="145">
        <f t="shared" si="15"/>
        <v>0</v>
      </c>
      <c r="BG183" s="145">
        <f t="shared" si="16"/>
        <v>0</v>
      </c>
      <c r="BH183" s="145">
        <f t="shared" si="17"/>
        <v>0</v>
      </c>
      <c r="BI183" s="145">
        <f t="shared" si="18"/>
        <v>0</v>
      </c>
      <c r="BJ183" s="16" t="s">
        <v>82</v>
      </c>
      <c r="BK183" s="145">
        <f t="shared" si="19"/>
        <v>3985</v>
      </c>
      <c r="BL183" s="16" t="s">
        <v>145</v>
      </c>
      <c r="BM183" s="144" t="s">
        <v>1519</v>
      </c>
    </row>
    <row r="184" spans="2:65" s="1" customFormat="1" ht="14.45" customHeight="1">
      <c r="B184" s="31"/>
      <c r="C184" s="132" t="s">
        <v>469</v>
      </c>
      <c r="D184" s="132" t="s">
        <v>141</v>
      </c>
      <c r="E184" s="133" t="s">
        <v>1520</v>
      </c>
      <c r="F184" s="134" t="s">
        <v>1521</v>
      </c>
      <c r="G184" s="135" t="s">
        <v>144</v>
      </c>
      <c r="H184" s="136">
        <v>21</v>
      </c>
      <c r="I184" s="137">
        <v>304</v>
      </c>
      <c r="J184" s="138">
        <f t="shared" si="10"/>
        <v>6384</v>
      </c>
      <c r="K184" s="139"/>
      <c r="L184" s="31"/>
      <c r="M184" s="140" t="s">
        <v>1</v>
      </c>
      <c r="N184" s="141" t="s">
        <v>39</v>
      </c>
      <c r="P184" s="142">
        <f t="shared" si="11"/>
        <v>0</v>
      </c>
      <c r="Q184" s="142">
        <v>0</v>
      </c>
      <c r="R184" s="142">
        <f t="shared" si="12"/>
        <v>0</v>
      </c>
      <c r="S184" s="142">
        <v>0</v>
      </c>
      <c r="T184" s="143">
        <f t="shared" si="13"/>
        <v>0</v>
      </c>
      <c r="AR184" s="144" t="s">
        <v>145</v>
      </c>
      <c r="AT184" s="144" t="s">
        <v>141</v>
      </c>
      <c r="AU184" s="144" t="s">
        <v>84</v>
      </c>
      <c r="AY184" s="16" t="s">
        <v>138</v>
      </c>
      <c r="BE184" s="145">
        <f t="shared" si="14"/>
        <v>6384</v>
      </c>
      <c r="BF184" s="145">
        <f t="shared" si="15"/>
        <v>0</v>
      </c>
      <c r="BG184" s="145">
        <f t="shared" si="16"/>
        <v>0</v>
      </c>
      <c r="BH184" s="145">
        <f t="shared" si="17"/>
        <v>0</v>
      </c>
      <c r="BI184" s="145">
        <f t="shared" si="18"/>
        <v>0</v>
      </c>
      <c r="BJ184" s="16" t="s">
        <v>82</v>
      </c>
      <c r="BK184" s="145">
        <f t="shared" si="19"/>
        <v>6384</v>
      </c>
      <c r="BL184" s="16" t="s">
        <v>145</v>
      </c>
      <c r="BM184" s="144" t="s">
        <v>1522</v>
      </c>
    </row>
    <row r="185" spans="2:65" s="1" customFormat="1" ht="14.45" customHeight="1">
      <c r="B185" s="31"/>
      <c r="C185" s="167" t="s">
        <v>475</v>
      </c>
      <c r="D185" s="167" t="s">
        <v>360</v>
      </c>
      <c r="E185" s="168" t="s">
        <v>1523</v>
      </c>
      <c r="F185" s="169" t="s">
        <v>1524</v>
      </c>
      <c r="G185" s="170" t="s">
        <v>144</v>
      </c>
      <c r="H185" s="171">
        <v>21</v>
      </c>
      <c r="I185" s="172">
        <v>217</v>
      </c>
      <c r="J185" s="173">
        <f t="shared" si="10"/>
        <v>4557</v>
      </c>
      <c r="K185" s="174"/>
      <c r="L185" s="175"/>
      <c r="M185" s="176" t="s">
        <v>1</v>
      </c>
      <c r="N185" s="177" t="s">
        <v>39</v>
      </c>
      <c r="P185" s="142">
        <f t="shared" si="11"/>
        <v>0</v>
      </c>
      <c r="Q185" s="142">
        <v>0</v>
      </c>
      <c r="R185" s="142">
        <f t="shared" si="12"/>
        <v>0</v>
      </c>
      <c r="S185" s="142">
        <v>0</v>
      </c>
      <c r="T185" s="143">
        <f t="shared" si="13"/>
        <v>0</v>
      </c>
      <c r="AR185" s="144" t="s">
        <v>180</v>
      </c>
      <c r="AT185" s="144" t="s">
        <v>360</v>
      </c>
      <c r="AU185" s="144" t="s">
        <v>84</v>
      </c>
      <c r="AY185" s="16" t="s">
        <v>138</v>
      </c>
      <c r="BE185" s="145">
        <f t="shared" si="14"/>
        <v>4557</v>
      </c>
      <c r="BF185" s="145">
        <f t="shared" si="15"/>
        <v>0</v>
      </c>
      <c r="BG185" s="145">
        <f t="shared" si="16"/>
        <v>0</v>
      </c>
      <c r="BH185" s="145">
        <f t="shared" si="17"/>
        <v>0</v>
      </c>
      <c r="BI185" s="145">
        <f t="shared" si="18"/>
        <v>0</v>
      </c>
      <c r="BJ185" s="16" t="s">
        <v>82</v>
      </c>
      <c r="BK185" s="145">
        <f t="shared" si="19"/>
        <v>4557</v>
      </c>
      <c r="BL185" s="16" t="s">
        <v>145</v>
      </c>
      <c r="BM185" s="144" t="s">
        <v>1525</v>
      </c>
    </row>
    <row r="186" spans="2:65" s="1" customFormat="1" ht="14.45" customHeight="1">
      <c r="B186" s="31"/>
      <c r="C186" s="167" t="s">
        <v>479</v>
      </c>
      <c r="D186" s="167" t="s">
        <v>360</v>
      </c>
      <c r="E186" s="168" t="s">
        <v>1526</v>
      </c>
      <c r="F186" s="169" t="s">
        <v>1527</v>
      </c>
      <c r="G186" s="170" t="s">
        <v>144</v>
      </c>
      <c r="H186" s="171">
        <v>48</v>
      </c>
      <c r="I186" s="172">
        <v>46</v>
      </c>
      <c r="J186" s="173">
        <f t="shared" si="10"/>
        <v>2208</v>
      </c>
      <c r="K186" s="174"/>
      <c r="L186" s="175"/>
      <c r="M186" s="176" t="s">
        <v>1</v>
      </c>
      <c r="N186" s="177" t="s">
        <v>39</v>
      </c>
      <c r="P186" s="142">
        <f t="shared" si="11"/>
        <v>0</v>
      </c>
      <c r="Q186" s="142">
        <v>0</v>
      </c>
      <c r="R186" s="142">
        <f t="shared" si="12"/>
        <v>0</v>
      </c>
      <c r="S186" s="142">
        <v>0</v>
      </c>
      <c r="T186" s="143">
        <f t="shared" si="13"/>
        <v>0</v>
      </c>
      <c r="AR186" s="144" t="s">
        <v>180</v>
      </c>
      <c r="AT186" s="144" t="s">
        <v>360</v>
      </c>
      <c r="AU186" s="144" t="s">
        <v>84</v>
      </c>
      <c r="AY186" s="16" t="s">
        <v>138</v>
      </c>
      <c r="BE186" s="145">
        <f t="shared" si="14"/>
        <v>2208</v>
      </c>
      <c r="BF186" s="145">
        <f t="shared" si="15"/>
        <v>0</v>
      </c>
      <c r="BG186" s="145">
        <f t="shared" si="16"/>
        <v>0</v>
      </c>
      <c r="BH186" s="145">
        <f t="shared" si="17"/>
        <v>0</v>
      </c>
      <c r="BI186" s="145">
        <f t="shared" si="18"/>
        <v>0</v>
      </c>
      <c r="BJ186" s="16" t="s">
        <v>82</v>
      </c>
      <c r="BK186" s="145">
        <f t="shared" si="19"/>
        <v>2208</v>
      </c>
      <c r="BL186" s="16" t="s">
        <v>145</v>
      </c>
      <c r="BM186" s="144" t="s">
        <v>1528</v>
      </c>
    </row>
    <row r="187" spans="2:65" s="1" customFormat="1" ht="14.45" customHeight="1">
      <c r="B187" s="31"/>
      <c r="C187" s="167" t="s">
        <v>483</v>
      </c>
      <c r="D187" s="167" t="s">
        <v>360</v>
      </c>
      <c r="E187" s="168" t="s">
        <v>1529</v>
      </c>
      <c r="F187" s="169" t="s">
        <v>1530</v>
      </c>
      <c r="G187" s="170" t="s">
        <v>144</v>
      </c>
      <c r="H187" s="171">
        <v>4</v>
      </c>
      <c r="I187" s="172">
        <v>58</v>
      </c>
      <c r="J187" s="173">
        <f t="shared" ref="J187:J218" si="20">ROUND(I187*H187,2)</f>
        <v>232</v>
      </c>
      <c r="K187" s="174"/>
      <c r="L187" s="175"/>
      <c r="M187" s="176" t="s">
        <v>1</v>
      </c>
      <c r="N187" s="177" t="s">
        <v>39</v>
      </c>
      <c r="P187" s="142">
        <f t="shared" ref="P187:P218" si="21">O187*H187</f>
        <v>0</v>
      </c>
      <c r="Q187" s="142">
        <v>0</v>
      </c>
      <c r="R187" s="142">
        <f t="shared" ref="R187:R218" si="22">Q187*H187</f>
        <v>0</v>
      </c>
      <c r="S187" s="142">
        <v>0</v>
      </c>
      <c r="T187" s="143">
        <f t="shared" ref="T187:T218" si="23">S187*H187</f>
        <v>0</v>
      </c>
      <c r="AR187" s="144" t="s">
        <v>180</v>
      </c>
      <c r="AT187" s="144" t="s">
        <v>360</v>
      </c>
      <c r="AU187" s="144" t="s">
        <v>84</v>
      </c>
      <c r="AY187" s="16" t="s">
        <v>138</v>
      </c>
      <c r="BE187" s="145">
        <f t="shared" ref="BE187:BE218" si="24">IF(N187="základní",J187,0)</f>
        <v>232</v>
      </c>
      <c r="BF187" s="145">
        <f t="shared" ref="BF187:BF218" si="25">IF(N187="snížená",J187,0)</f>
        <v>0</v>
      </c>
      <c r="BG187" s="145">
        <f t="shared" ref="BG187:BG218" si="26">IF(N187="zákl. přenesená",J187,0)</f>
        <v>0</v>
      </c>
      <c r="BH187" s="145">
        <f t="shared" ref="BH187:BH218" si="27">IF(N187="sníž. přenesená",J187,0)</f>
        <v>0</v>
      </c>
      <c r="BI187" s="145">
        <f t="shared" ref="BI187:BI218" si="28">IF(N187="nulová",J187,0)</f>
        <v>0</v>
      </c>
      <c r="BJ187" s="16" t="s">
        <v>82</v>
      </c>
      <c r="BK187" s="145">
        <f t="shared" ref="BK187:BK218" si="29">ROUND(I187*H187,2)</f>
        <v>232</v>
      </c>
      <c r="BL187" s="16" t="s">
        <v>145</v>
      </c>
      <c r="BM187" s="144" t="s">
        <v>1531</v>
      </c>
    </row>
    <row r="188" spans="2:65" s="1" customFormat="1" ht="14.45" customHeight="1">
      <c r="B188" s="31"/>
      <c r="C188" s="167" t="s">
        <v>489</v>
      </c>
      <c r="D188" s="167" t="s">
        <v>360</v>
      </c>
      <c r="E188" s="168" t="s">
        <v>1532</v>
      </c>
      <c r="F188" s="169" t="s">
        <v>1533</v>
      </c>
      <c r="G188" s="170" t="s">
        <v>144</v>
      </c>
      <c r="H188" s="171">
        <v>26</v>
      </c>
      <c r="I188" s="172">
        <v>29</v>
      </c>
      <c r="J188" s="173">
        <f t="shared" si="20"/>
        <v>754</v>
      </c>
      <c r="K188" s="174"/>
      <c r="L188" s="175"/>
      <c r="M188" s="176" t="s">
        <v>1</v>
      </c>
      <c r="N188" s="177" t="s">
        <v>39</v>
      </c>
      <c r="P188" s="142">
        <f t="shared" si="21"/>
        <v>0</v>
      </c>
      <c r="Q188" s="142">
        <v>0</v>
      </c>
      <c r="R188" s="142">
        <f t="shared" si="22"/>
        <v>0</v>
      </c>
      <c r="S188" s="142">
        <v>0</v>
      </c>
      <c r="T188" s="143">
        <f t="shared" si="23"/>
        <v>0</v>
      </c>
      <c r="AR188" s="144" t="s">
        <v>180</v>
      </c>
      <c r="AT188" s="144" t="s">
        <v>360</v>
      </c>
      <c r="AU188" s="144" t="s">
        <v>84</v>
      </c>
      <c r="AY188" s="16" t="s">
        <v>138</v>
      </c>
      <c r="BE188" s="145">
        <f t="shared" si="24"/>
        <v>754</v>
      </c>
      <c r="BF188" s="145">
        <f t="shared" si="25"/>
        <v>0</v>
      </c>
      <c r="BG188" s="145">
        <f t="shared" si="26"/>
        <v>0</v>
      </c>
      <c r="BH188" s="145">
        <f t="shared" si="27"/>
        <v>0</v>
      </c>
      <c r="BI188" s="145">
        <f t="shared" si="28"/>
        <v>0</v>
      </c>
      <c r="BJ188" s="16" t="s">
        <v>82</v>
      </c>
      <c r="BK188" s="145">
        <f t="shared" si="29"/>
        <v>754</v>
      </c>
      <c r="BL188" s="16" t="s">
        <v>145</v>
      </c>
      <c r="BM188" s="144" t="s">
        <v>1534</v>
      </c>
    </row>
    <row r="189" spans="2:65" s="1" customFormat="1" ht="14.45" customHeight="1">
      <c r="B189" s="31"/>
      <c r="C189" s="167" t="s">
        <v>495</v>
      </c>
      <c r="D189" s="167" t="s">
        <v>360</v>
      </c>
      <c r="E189" s="168" t="s">
        <v>1535</v>
      </c>
      <c r="F189" s="169" t="s">
        <v>1536</v>
      </c>
      <c r="G189" s="170" t="s">
        <v>144</v>
      </c>
      <c r="H189" s="171">
        <v>23</v>
      </c>
      <c r="I189" s="172">
        <v>58</v>
      </c>
      <c r="J189" s="173">
        <f t="shared" si="20"/>
        <v>1334</v>
      </c>
      <c r="K189" s="174"/>
      <c r="L189" s="175"/>
      <c r="M189" s="176" t="s">
        <v>1</v>
      </c>
      <c r="N189" s="177" t="s">
        <v>39</v>
      </c>
      <c r="P189" s="142">
        <f t="shared" si="21"/>
        <v>0</v>
      </c>
      <c r="Q189" s="142">
        <v>0</v>
      </c>
      <c r="R189" s="142">
        <f t="shared" si="22"/>
        <v>0</v>
      </c>
      <c r="S189" s="142">
        <v>0</v>
      </c>
      <c r="T189" s="143">
        <f t="shared" si="23"/>
        <v>0</v>
      </c>
      <c r="AR189" s="144" t="s">
        <v>180</v>
      </c>
      <c r="AT189" s="144" t="s">
        <v>360</v>
      </c>
      <c r="AU189" s="144" t="s">
        <v>84</v>
      </c>
      <c r="AY189" s="16" t="s">
        <v>138</v>
      </c>
      <c r="BE189" s="145">
        <f t="shared" si="24"/>
        <v>1334</v>
      </c>
      <c r="BF189" s="145">
        <f t="shared" si="25"/>
        <v>0</v>
      </c>
      <c r="BG189" s="145">
        <f t="shared" si="26"/>
        <v>0</v>
      </c>
      <c r="BH189" s="145">
        <f t="shared" si="27"/>
        <v>0</v>
      </c>
      <c r="BI189" s="145">
        <f t="shared" si="28"/>
        <v>0</v>
      </c>
      <c r="BJ189" s="16" t="s">
        <v>82</v>
      </c>
      <c r="BK189" s="145">
        <f t="shared" si="29"/>
        <v>1334</v>
      </c>
      <c r="BL189" s="16" t="s">
        <v>145</v>
      </c>
      <c r="BM189" s="144" t="s">
        <v>1537</v>
      </c>
    </row>
    <row r="190" spans="2:65" s="1" customFormat="1" ht="14.45" customHeight="1">
      <c r="B190" s="31"/>
      <c r="C190" s="167" t="s">
        <v>499</v>
      </c>
      <c r="D190" s="167" t="s">
        <v>360</v>
      </c>
      <c r="E190" s="168" t="s">
        <v>1538</v>
      </c>
      <c r="F190" s="169" t="s">
        <v>1539</v>
      </c>
      <c r="G190" s="170" t="s">
        <v>144</v>
      </c>
      <c r="H190" s="171">
        <v>2</v>
      </c>
      <c r="I190" s="172">
        <v>117</v>
      </c>
      <c r="J190" s="173">
        <f t="shared" si="20"/>
        <v>234</v>
      </c>
      <c r="K190" s="174"/>
      <c r="L190" s="175"/>
      <c r="M190" s="176" t="s">
        <v>1</v>
      </c>
      <c r="N190" s="177" t="s">
        <v>39</v>
      </c>
      <c r="P190" s="142">
        <f t="shared" si="21"/>
        <v>0</v>
      </c>
      <c r="Q190" s="142">
        <v>0</v>
      </c>
      <c r="R190" s="142">
        <f t="shared" si="22"/>
        <v>0</v>
      </c>
      <c r="S190" s="142">
        <v>0</v>
      </c>
      <c r="T190" s="143">
        <f t="shared" si="23"/>
        <v>0</v>
      </c>
      <c r="AR190" s="144" t="s">
        <v>180</v>
      </c>
      <c r="AT190" s="144" t="s">
        <v>360</v>
      </c>
      <c r="AU190" s="144" t="s">
        <v>84</v>
      </c>
      <c r="AY190" s="16" t="s">
        <v>138</v>
      </c>
      <c r="BE190" s="145">
        <f t="shared" si="24"/>
        <v>234</v>
      </c>
      <c r="BF190" s="145">
        <f t="shared" si="25"/>
        <v>0</v>
      </c>
      <c r="BG190" s="145">
        <f t="shared" si="26"/>
        <v>0</v>
      </c>
      <c r="BH190" s="145">
        <f t="shared" si="27"/>
        <v>0</v>
      </c>
      <c r="BI190" s="145">
        <f t="shared" si="28"/>
        <v>0</v>
      </c>
      <c r="BJ190" s="16" t="s">
        <v>82</v>
      </c>
      <c r="BK190" s="145">
        <f t="shared" si="29"/>
        <v>234</v>
      </c>
      <c r="BL190" s="16" t="s">
        <v>145</v>
      </c>
      <c r="BM190" s="144" t="s">
        <v>1540</v>
      </c>
    </row>
    <row r="191" spans="2:65" s="1" customFormat="1" ht="14.45" customHeight="1">
      <c r="B191" s="31"/>
      <c r="C191" s="167" t="s">
        <v>503</v>
      </c>
      <c r="D191" s="167" t="s">
        <v>360</v>
      </c>
      <c r="E191" s="168" t="s">
        <v>1541</v>
      </c>
      <c r="F191" s="169" t="s">
        <v>1542</v>
      </c>
      <c r="G191" s="170" t="s">
        <v>144</v>
      </c>
      <c r="H191" s="171">
        <v>1</v>
      </c>
      <c r="I191" s="172">
        <v>146</v>
      </c>
      <c r="J191" s="173">
        <f t="shared" si="20"/>
        <v>146</v>
      </c>
      <c r="K191" s="174"/>
      <c r="L191" s="175"/>
      <c r="M191" s="176" t="s">
        <v>1</v>
      </c>
      <c r="N191" s="177" t="s">
        <v>39</v>
      </c>
      <c r="P191" s="142">
        <f t="shared" si="21"/>
        <v>0</v>
      </c>
      <c r="Q191" s="142">
        <v>0</v>
      </c>
      <c r="R191" s="142">
        <f t="shared" si="22"/>
        <v>0</v>
      </c>
      <c r="S191" s="142">
        <v>0</v>
      </c>
      <c r="T191" s="143">
        <f t="shared" si="23"/>
        <v>0</v>
      </c>
      <c r="AR191" s="144" t="s">
        <v>180</v>
      </c>
      <c r="AT191" s="144" t="s">
        <v>360</v>
      </c>
      <c r="AU191" s="144" t="s">
        <v>84</v>
      </c>
      <c r="AY191" s="16" t="s">
        <v>138</v>
      </c>
      <c r="BE191" s="145">
        <f t="shared" si="24"/>
        <v>146</v>
      </c>
      <c r="BF191" s="145">
        <f t="shared" si="25"/>
        <v>0</v>
      </c>
      <c r="BG191" s="145">
        <f t="shared" si="26"/>
        <v>0</v>
      </c>
      <c r="BH191" s="145">
        <f t="shared" si="27"/>
        <v>0</v>
      </c>
      <c r="BI191" s="145">
        <f t="shared" si="28"/>
        <v>0</v>
      </c>
      <c r="BJ191" s="16" t="s">
        <v>82</v>
      </c>
      <c r="BK191" s="145">
        <f t="shared" si="29"/>
        <v>146</v>
      </c>
      <c r="BL191" s="16" t="s">
        <v>145</v>
      </c>
      <c r="BM191" s="144" t="s">
        <v>1543</v>
      </c>
    </row>
    <row r="192" spans="2:65" s="1" customFormat="1" ht="14.45" customHeight="1">
      <c r="B192" s="31"/>
      <c r="C192" s="132" t="s">
        <v>507</v>
      </c>
      <c r="D192" s="132" t="s">
        <v>141</v>
      </c>
      <c r="E192" s="133" t="s">
        <v>1544</v>
      </c>
      <c r="F192" s="134" t="s">
        <v>1545</v>
      </c>
      <c r="G192" s="135" t="s">
        <v>144</v>
      </c>
      <c r="H192" s="136">
        <v>2</v>
      </c>
      <c r="I192" s="137">
        <v>410</v>
      </c>
      <c r="J192" s="138">
        <f t="shared" si="20"/>
        <v>820</v>
      </c>
      <c r="K192" s="139"/>
      <c r="L192" s="31"/>
      <c r="M192" s="140" t="s">
        <v>1</v>
      </c>
      <c r="N192" s="141" t="s">
        <v>39</v>
      </c>
      <c r="P192" s="142">
        <f t="shared" si="21"/>
        <v>0</v>
      </c>
      <c r="Q192" s="142">
        <v>0</v>
      </c>
      <c r="R192" s="142">
        <f t="shared" si="22"/>
        <v>0</v>
      </c>
      <c r="S192" s="142">
        <v>0</v>
      </c>
      <c r="T192" s="143">
        <f t="shared" si="23"/>
        <v>0</v>
      </c>
      <c r="AR192" s="144" t="s">
        <v>145</v>
      </c>
      <c r="AT192" s="144" t="s">
        <v>141</v>
      </c>
      <c r="AU192" s="144" t="s">
        <v>84</v>
      </c>
      <c r="AY192" s="16" t="s">
        <v>138</v>
      </c>
      <c r="BE192" s="145">
        <f t="shared" si="24"/>
        <v>820</v>
      </c>
      <c r="BF192" s="145">
        <f t="shared" si="25"/>
        <v>0</v>
      </c>
      <c r="BG192" s="145">
        <f t="shared" si="26"/>
        <v>0</v>
      </c>
      <c r="BH192" s="145">
        <f t="shared" si="27"/>
        <v>0</v>
      </c>
      <c r="BI192" s="145">
        <f t="shared" si="28"/>
        <v>0</v>
      </c>
      <c r="BJ192" s="16" t="s">
        <v>82</v>
      </c>
      <c r="BK192" s="145">
        <f t="shared" si="29"/>
        <v>820</v>
      </c>
      <c r="BL192" s="16" t="s">
        <v>145</v>
      </c>
      <c r="BM192" s="144" t="s">
        <v>1546</v>
      </c>
    </row>
    <row r="193" spans="2:65" s="1" customFormat="1" ht="14.45" customHeight="1">
      <c r="B193" s="31"/>
      <c r="C193" s="167" t="s">
        <v>513</v>
      </c>
      <c r="D193" s="167" t="s">
        <v>360</v>
      </c>
      <c r="E193" s="168" t="s">
        <v>1547</v>
      </c>
      <c r="F193" s="169" t="s">
        <v>1548</v>
      </c>
      <c r="G193" s="170" t="s">
        <v>144</v>
      </c>
      <c r="H193" s="171">
        <v>2</v>
      </c>
      <c r="I193" s="172">
        <v>812</v>
      </c>
      <c r="J193" s="173">
        <f t="shared" si="20"/>
        <v>1624</v>
      </c>
      <c r="K193" s="174"/>
      <c r="L193" s="175"/>
      <c r="M193" s="176" t="s">
        <v>1</v>
      </c>
      <c r="N193" s="177" t="s">
        <v>39</v>
      </c>
      <c r="P193" s="142">
        <f t="shared" si="21"/>
        <v>0</v>
      </c>
      <c r="Q193" s="142">
        <v>0</v>
      </c>
      <c r="R193" s="142">
        <f t="shared" si="22"/>
        <v>0</v>
      </c>
      <c r="S193" s="142">
        <v>0</v>
      </c>
      <c r="T193" s="143">
        <f t="shared" si="23"/>
        <v>0</v>
      </c>
      <c r="AR193" s="144" t="s">
        <v>180</v>
      </c>
      <c r="AT193" s="144" t="s">
        <v>360</v>
      </c>
      <c r="AU193" s="144" t="s">
        <v>84</v>
      </c>
      <c r="AY193" s="16" t="s">
        <v>138</v>
      </c>
      <c r="BE193" s="145">
        <f t="shared" si="24"/>
        <v>1624</v>
      </c>
      <c r="BF193" s="145">
        <f t="shared" si="25"/>
        <v>0</v>
      </c>
      <c r="BG193" s="145">
        <f t="shared" si="26"/>
        <v>0</v>
      </c>
      <c r="BH193" s="145">
        <f t="shared" si="27"/>
        <v>0</v>
      </c>
      <c r="BI193" s="145">
        <f t="shared" si="28"/>
        <v>0</v>
      </c>
      <c r="BJ193" s="16" t="s">
        <v>82</v>
      </c>
      <c r="BK193" s="145">
        <f t="shared" si="29"/>
        <v>1624</v>
      </c>
      <c r="BL193" s="16" t="s">
        <v>145</v>
      </c>
      <c r="BM193" s="144" t="s">
        <v>1549</v>
      </c>
    </row>
    <row r="194" spans="2:65" s="1" customFormat="1" ht="14.45" customHeight="1">
      <c r="B194" s="31"/>
      <c r="C194" s="132" t="s">
        <v>517</v>
      </c>
      <c r="D194" s="132" t="s">
        <v>141</v>
      </c>
      <c r="E194" s="133" t="s">
        <v>1550</v>
      </c>
      <c r="F194" s="134" t="s">
        <v>1551</v>
      </c>
      <c r="G194" s="135" t="s">
        <v>144</v>
      </c>
      <c r="H194" s="136">
        <v>2</v>
      </c>
      <c r="I194" s="137">
        <v>407</v>
      </c>
      <c r="J194" s="138">
        <f t="shared" si="20"/>
        <v>814</v>
      </c>
      <c r="K194" s="139"/>
      <c r="L194" s="31"/>
      <c r="M194" s="140" t="s">
        <v>1</v>
      </c>
      <c r="N194" s="141" t="s">
        <v>39</v>
      </c>
      <c r="P194" s="142">
        <f t="shared" si="21"/>
        <v>0</v>
      </c>
      <c r="Q194" s="142">
        <v>0</v>
      </c>
      <c r="R194" s="142">
        <f t="shared" si="22"/>
        <v>0</v>
      </c>
      <c r="S194" s="142">
        <v>0</v>
      </c>
      <c r="T194" s="143">
        <f t="shared" si="23"/>
        <v>0</v>
      </c>
      <c r="AR194" s="144" t="s">
        <v>145</v>
      </c>
      <c r="AT194" s="144" t="s">
        <v>141</v>
      </c>
      <c r="AU194" s="144" t="s">
        <v>84</v>
      </c>
      <c r="AY194" s="16" t="s">
        <v>138</v>
      </c>
      <c r="BE194" s="145">
        <f t="shared" si="24"/>
        <v>814</v>
      </c>
      <c r="BF194" s="145">
        <f t="shared" si="25"/>
        <v>0</v>
      </c>
      <c r="BG194" s="145">
        <f t="shared" si="26"/>
        <v>0</v>
      </c>
      <c r="BH194" s="145">
        <f t="shared" si="27"/>
        <v>0</v>
      </c>
      <c r="BI194" s="145">
        <f t="shared" si="28"/>
        <v>0</v>
      </c>
      <c r="BJ194" s="16" t="s">
        <v>82</v>
      </c>
      <c r="BK194" s="145">
        <f t="shared" si="29"/>
        <v>814</v>
      </c>
      <c r="BL194" s="16" t="s">
        <v>145</v>
      </c>
      <c r="BM194" s="144" t="s">
        <v>1552</v>
      </c>
    </row>
    <row r="195" spans="2:65" s="1" customFormat="1" ht="14.45" customHeight="1">
      <c r="B195" s="31"/>
      <c r="C195" s="167" t="s">
        <v>523</v>
      </c>
      <c r="D195" s="167" t="s">
        <v>360</v>
      </c>
      <c r="E195" s="168" t="s">
        <v>1553</v>
      </c>
      <c r="F195" s="169" t="s">
        <v>1554</v>
      </c>
      <c r="G195" s="170" t="s">
        <v>144</v>
      </c>
      <c r="H195" s="171">
        <v>2</v>
      </c>
      <c r="I195" s="172">
        <v>328</v>
      </c>
      <c r="J195" s="173">
        <f t="shared" si="20"/>
        <v>656</v>
      </c>
      <c r="K195" s="174"/>
      <c r="L195" s="175"/>
      <c r="M195" s="176" t="s">
        <v>1</v>
      </c>
      <c r="N195" s="177" t="s">
        <v>39</v>
      </c>
      <c r="P195" s="142">
        <f t="shared" si="21"/>
        <v>0</v>
      </c>
      <c r="Q195" s="142">
        <v>0</v>
      </c>
      <c r="R195" s="142">
        <f t="shared" si="22"/>
        <v>0</v>
      </c>
      <c r="S195" s="142">
        <v>0</v>
      </c>
      <c r="T195" s="143">
        <f t="shared" si="23"/>
        <v>0</v>
      </c>
      <c r="AR195" s="144" t="s">
        <v>180</v>
      </c>
      <c r="AT195" s="144" t="s">
        <v>360</v>
      </c>
      <c r="AU195" s="144" t="s">
        <v>84</v>
      </c>
      <c r="AY195" s="16" t="s">
        <v>138</v>
      </c>
      <c r="BE195" s="145">
        <f t="shared" si="24"/>
        <v>656</v>
      </c>
      <c r="BF195" s="145">
        <f t="shared" si="25"/>
        <v>0</v>
      </c>
      <c r="BG195" s="145">
        <f t="shared" si="26"/>
        <v>0</v>
      </c>
      <c r="BH195" s="145">
        <f t="shared" si="27"/>
        <v>0</v>
      </c>
      <c r="BI195" s="145">
        <f t="shared" si="28"/>
        <v>0</v>
      </c>
      <c r="BJ195" s="16" t="s">
        <v>82</v>
      </c>
      <c r="BK195" s="145">
        <f t="shared" si="29"/>
        <v>656</v>
      </c>
      <c r="BL195" s="16" t="s">
        <v>145</v>
      </c>
      <c r="BM195" s="144" t="s">
        <v>1555</v>
      </c>
    </row>
    <row r="196" spans="2:65" s="1" customFormat="1" ht="14.45" customHeight="1">
      <c r="B196" s="31"/>
      <c r="C196" s="132" t="s">
        <v>527</v>
      </c>
      <c r="D196" s="132" t="s">
        <v>141</v>
      </c>
      <c r="E196" s="133" t="s">
        <v>1556</v>
      </c>
      <c r="F196" s="134" t="s">
        <v>1557</v>
      </c>
      <c r="G196" s="135" t="s">
        <v>144</v>
      </c>
      <c r="H196" s="136">
        <v>1</v>
      </c>
      <c r="I196" s="137">
        <v>284</v>
      </c>
      <c r="J196" s="138">
        <f t="shared" si="20"/>
        <v>284</v>
      </c>
      <c r="K196" s="139"/>
      <c r="L196" s="31"/>
      <c r="M196" s="140" t="s">
        <v>1</v>
      </c>
      <c r="N196" s="141" t="s">
        <v>39</v>
      </c>
      <c r="P196" s="142">
        <f t="shared" si="21"/>
        <v>0</v>
      </c>
      <c r="Q196" s="142">
        <v>0</v>
      </c>
      <c r="R196" s="142">
        <f t="shared" si="22"/>
        <v>0</v>
      </c>
      <c r="S196" s="142">
        <v>0</v>
      </c>
      <c r="T196" s="143">
        <f t="shared" si="23"/>
        <v>0</v>
      </c>
      <c r="AR196" s="144" t="s">
        <v>145</v>
      </c>
      <c r="AT196" s="144" t="s">
        <v>141</v>
      </c>
      <c r="AU196" s="144" t="s">
        <v>84</v>
      </c>
      <c r="AY196" s="16" t="s">
        <v>138</v>
      </c>
      <c r="BE196" s="145">
        <f t="shared" si="24"/>
        <v>284</v>
      </c>
      <c r="BF196" s="145">
        <f t="shared" si="25"/>
        <v>0</v>
      </c>
      <c r="BG196" s="145">
        <f t="shared" si="26"/>
        <v>0</v>
      </c>
      <c r="BH196" s="145">
        <f t="shared" si="27"/>
        <v>0</v>
      </c>
      <c r="BI196" s="145">
        <f t="shared" si="28"/>
        <v>0</v>
      </c>
      <c r="BJ196" s="16" t="s">
        <v>82</v>
      </c>
      <c r="BK196" s="145">
        <f t="shared" si="29"/>
        <v>284</v>
      </c>
      <c r="BL196" s="16" t="s">
        <v>145</v>
      </c>
      <c r="BM196" s="144" t="s">
        <v>1558</v>
      </c>
    </row>
    <row r="197" spans="2:65" s="1" customFormat="1" ht="14.45" customHeight="1">
      <c r="B197" s="31"/>
      <c r="C197" s="167" t="s">
        <v>533</v>
      </c>
      <c r="D197" s="167" t="s">
        <v>360</v>
      </c>
      <c r="E197" s="168" t="s">
        <v>1559</v>
      </c>
      <c r="F197" s="169" t="s">
        <v>1560</v>
      </c>
      <c r="G197" s="170" t="s">
        <v>144</v>
      </c>
      <c r="H197" s="171">
        <v>1</v>
      </c>
      <c r="I197" s="172">
        <v>922</v>
      </c>
      <c r="J197" s="173">
        <f t="shared" si="20"/>
        <v>922</v>
      </c>
      <c r="K197" s="174"/>
      <c r="L197" s="175"/>
      <c r="M197" s="176" t="s">
        <v>1</v>
      </c>
      <c r="N197" s="177" t="s">
        <v>39</v>
      </c>
      <c r="P197" s="142">
        <f t="shared" si="21"/>
        <v>0</v>
      </c>
      <c r="Q197" s="142">
        <v>0</v>
      </c>
      <c r="R197" s="142">
        <f t="shared" si="22"/>
        <v>0</v>
      </c>
      <c r="S197" s="142">
        <v>0</v>
      </c>
      <c r="T197" s="143">
        <f t="shared" si="23"/>
        <v>0</v>
      </c>
      <c r="AR197" s="144" t="s">
        <v>180</v>
      </c>
      <c r="AT197" s="144" t="s">
        <v>360</v>
      </c>
      <c r="AU197" s="144" t="s">
        <v>84</v>
      </c>
      <c r="AY197" s="16" t="s">
        <v>138</v>
      </c>
      <c r="BE197" s="145">
        <f t="shared" si="24"/>
        <v>922</v>
      </c>
      <c r="BF197" s="145">
        <f t="shared" si="25"/>
        <v>0</v>
      </c>
      <c r="BG197" s="145">
        <f t="shared" si="26"/>
        <v>0</v>
      </c>
      <c r="BH197" s="145">
        <f t="shared" si="27"/>
        <v>0</v>
      </c>
      <c r="BI197" s="145">
        <f t="shared" si="28"/>
        <v>0</v>
      </c>
      <c r="BJ197" s="16" t="s">
        <v>82</v>
      </c>
      <c r="BK197" s="145">
        <f t="shared" si="29"/>
        <v>922</v>
      </c>
      <c r="BL197" s="16" t="s">
        <v>145</v>
      </c>
      <c r="BM197" s="144" t="s">
        <v>1561</v>
      </c>
    </row>
    <row r="198" spans="2:65" s="1" customFormat="1" ht="14.45" customHeight="1">
      <c r="B198" s="31"/>
      <c r="C198" s="132" t="s">
        <v>538</v>
      </c>
      <c r="D198" s="132" t="s">
        <v>141</v>
      </c>
      <c r="E198" s="133" t="s">
        <v>1562</v>
      </c>
      <c r="F198" s="134" t="s">
        <v>1563</v>
      </c>
      <c r="G198" s="135" t="s">
        <v>144</v>
      </c>
      <c r="H198" s="136">
        <v>5</v>
      </c>
      <c r="I198" s="137">
        <v>483</v>
      </c>
      <c r="J198" s="138">
        <f t="shared" si="20"/>
        <v>2415</v>
      </c>
      <c r="K198" s="139"/>
      <c r="L198" s="31"/>
      <c r="M198" s="140" t="s">
        <v>1</v>
      </c>
      <c r="N198" s="141" t="s">
        <v>39</v>
      </c>
      <c r="P198" s="142">
        <f t="shared" si="21"/>
        <v>0</v>
      </c>
      <c r="Q198" s="142">
        <v>0</v>
      </c>
      <c r="R198" s="142">
        <f t="shared" si="22"/>
        <v>0</v>
      </c>
      <c r="S198" s="142">
        <v>0</v>
      </c>
      <c r="T198" s="143">
        <f t="shared" si="23"/>
        <v>0</v>
      </c>
      <c r="AR198" s="144" t="s">
        <v>145</v>
      </c>
      <c r="AT198" s="144" t="s">
        <v>141</v>
      </c>
      <c r="AU198" s="144" t="s">
        <v>84</v>
      </c>
      <c r="AY198" s="16" t="s">
        <v>138</v>
      </c>
      <c r="BE198" s="145">
        <f t="shared" si="24"/>
        <v>2415</v>
      </c>
      <c r="BF198" s="145">
        <f t="shared" si="25"/>
        <v>0</v>
      </c>
      <c r="BG198" s="145">
        <f t="shared" si="26"/>
        <v>0</v>
      </c>
      <c r="BH198" s="145">
        <f t="shared" si="27"/>
        <v>0</v>
      </c>
      <c r="BI198" s="145">
        <f t="shared" si="28"/>
        <v>0</v>
      </c>
      <c r="BJ198" s="16" t="s">
        <v>82</v>
      </c>
      <c r="BK198" s="145">
        <f t="shared" si="29"/>
        <v>2415</v>
      </c>
      <c r="BL198" s="16" t="s">
        <v>145</v>
      </c>
      <c r="BM198" s="144" t="s">
        <v>1564</v>
      </c>
    </row>
    <row r="199" spans="2:65" s="1" customFormat="1" ht="14.45" customHeight="1">
      <c r="B199" s="31"/>
      <c r="C199" s="132" t="s">
        <v>543</v>
      </c>
      <c r="D199" s="132" t="s">
        <v>141</v>
      </c>
      <c r="E199" s="133" t="s">
        <v>1565</v>
      </c>
      <c r="F199" s="134" t="s">
        <v>1566</v>
      </c>
      <c r="G199" s="135" t="s">
        <v>144</v>
      </c>
      <c r="H199" s="136">
        <v>3</v>
      </c>
      <c r="I199" s="137">
        <v>355</v>
      </c>
      <c r="J199" s="138">
        <f t="shared" si="20"/>
        <v>1065</v>
      </c>
      <c r="K199" s="139"/>
      <c r="L199" s="31"/>
      <c r="M199" s="140" t="s">
        <v>1</v>
      </c>
      <c r="N199" s="141" t="s">
        <v>39</v>
      </c>
      <c r="P199" s="142">
        <f t="shared" si="21"/>
        <v>0</v>
      </c>
      <c r="Q199" s="142">
        <v>0</v>
      </c>
      <c r="R199" s="142">
        <f t="shared" si="22"/>
        <v>0</v>
      </c>
      <c r="S199" s="142">
        <v>0</v>
      </c>
      <c r="T199" s="143">
        <f t="shared" si="23"/>
        <v>0</v>
      </c>
      <c r="AR199" s="144" t="s">
        <v>145</v>
      </c>
      <c r="AT199" s="144" t="s">
        <v>141</v>
      </c>
      <c r="AU199" s="144" t="s">
        <v>84</v>
      </c>
      <c r="AY199" s="16" t="s">
        <v>138</v>
      </c>
      <c r="BE199" s="145">
        <f t="shared" si="24"/>
        <v>1065</v>
      </c>
      <c r="BF199" s="145">
        <f t="shared" si="25"/>
        <v>0</v>
      </c>
      <c r="BG199" s="145">
        <f t="shared" si="26"/>
        <v>0</v>
      </c>
      <c r="BH199" s="145">
        <f t="shared" si="27"/>
        <v>0</v>
      </c>
      <c r="BI199" s="145">
        <f t="shared" si="28"/>
        <v>0</v>
      </c>
      <c r="BJ199" s="16" t="s">
        <v>82</v>
      </c>
      <c r="BK199" s="145">
        <f t="shared" si="29"/>
        <v>1065</v>
      </c>
      <c r="BL199" s="16" t="s">
        <v>145</v>
      </c>
      <c r="BM199" s="144" t="s">
        <v>1567</v>
      </c>
    </row>
    <row r="200" spans="2:65" s="1" customFormat="1" ht="14.45" customHeight="1">
      <c r="B200" s="31"/>
      <c r="C200" s="132" t="s">
        <v>548</v>
      </c>
      <c r="D200" s="132" t="s">
        <v>141</v>
      </c>
      <c r="E200" s="133" t="s">
        <v>1568</v>
      </c>
      <c r="F200" s="134" t="s">
        <v>1569</v>
      </c>
      <c r="G200" s="135" t="s">
        <v>144</v>
      </c>
      <c r="H200" s="136">
        <v>1</v>
      </c>
      <c r="I200" s="137">
        <v>371</v>
      </c>
      <c r="J200" s="138">
        <f t="shared" si="20"/>
        <v>371</v>
      </c>
      <c r="K200" s="139"/>
      <c r="L200" s="31"/>
      <c r="M200" s="140" t="s">
        <v>1</v>
      </c>
      <c r="N200" s="141" t="s">
        <v>39</v>
      </c>
      <c r="P200" s="142">
        <f t="shared" si="21"/>
        <v>0</v>
      </c>
      <c r="Q200" s="142">
        <v>0</v>
      </c>
      <c r="R200" s="142">
        <f t="shared" si="22"/>
        <v>0</v>
      </c>
      <c r="S200" s="142">
        <v>0</v>
      </c>
      <c r="T200" s="143">
        <f t="shared" si="23"/>
        <v>0</v>
      </c>
      <c r="AR200" s="144" t="s">
        <v>145</v>
      </c>
      <c r="AT200" s="144" t="s">
        <v>141</v>
      </c>
      <c r="AU200" s="144" t="s">
        <v>84</v>
      </c>
      <c r="AY200" s="16" t="s">
        <v>138</v>
      </c>
      <c r="BE200" s="145">
        <f t="shared" si="24"/>
        <v>371</v>
      </c>
      <c r="BF200" s="145">
        <f t="shared" si="25"/>
        <v>0</v>
      </c>
      <c r="BG200" s="145">
        <f t="shared" si="26"/>
        <v>0</v>
      </c>
      <c r="BH200" s="145">
        <f t="shared" si="27"/>
        <v>0</v>
      </c>
      <c r="BI200" s="145">
        <f t="shared" si="28"/>
        <v>0</v>
      </c>
      <c r="BJ200" s="16" t="s">
        <v>82</v>
      </c>
      <c r="BK200" s="145">
        <f t="shared" si="29"/>
        <v>371</v>
      </c>
      <c r="BL200" s="16" t="s">
        <v>145</v>
      </c>
      <c r="BM200" s="144" t="s">
        <v>1570</v>
      </c>
    </row>
    <row r="201" spans="2:65" s="1" customFormat="1" ht="14.45" customHeight="1">
      <c r="B201" s="31"/>
      <c r="C201" s="167" t="s">
        <v>553</v>
      </c>
      <c r="D201" s="167" t="s">
        <v>360</v>
      </c>
      <c r="E201" s="168" t="s">
        <v>1571</v>
      </c>
      <c r="F201" s="169" t="s">
        <v>1572</v>
      </c>
      <c r="G201" s="170" t="s">
        <v>144</v>
      </c>
      <c r="H201" s="171">
        <v>1</v>
      </c>
      <c r="I201" s="172">
        <v>239</v>
      </c>
      <c r="J201" s="173">
        <f t="shared" si="20"/>
        <v>239</v>
      </c>
      <c r="K201" s="174"/>
      <c r="L201" s="175"/>
      <c r="M201" s="176" t="s">
        <v>1</v>
      </c>
      <c r="N201" s="177" t="s">
        <v>39</v>
      </c>
      <c r="P201" s="142">
        <f t="shared" si="21"/>
        <v>0</v>
      </c>
      <c r="Q201" s="142">
        <v>0</v>
      </c>
      <c r="R201" s="142">
        <f t="shared" si="22"/>
        <v>0</v>
      </c>
      <c r="S201" s="142">
        <v>0</v>
      </c>
      <c r="T201" s="143">
        <f t="shared" si="23"/>
        <v>0</v>
      </c>
      <c r="AR201" s="144" t="s">
        <v>180</v>
      </c>
      <c r="AT201" s="144" t="s">
        <v>360</v>
      </c>
      <c r="AU201" s="144" t="s">
        <v>84</v>
      </c>
      <c r="AY201" s="16" t="s">
        <v>138</v>
      </c>
      <c r="BE201" s="145">
        <f t="shared" si="24"/>
        <v>239</v>
      </c>
      <c r="BF201" s="145">
        <f t="shared" si="25"/>
        <v>0</v>
      </c>
      <c r="BG201" s="145">
        <f t="shared" si="26"/>
        <v>0</v>
      </c>
      <c r="BH201" s="145">
        <f t="shared" si="27"/>
        <v>0</v>
      </c>
      <c r="BI201" s="145">
        <f t="shared" si="28"/>
        <v>0</v>
      </c>
      <c r="BJ201" s="16" t="s">
        <v>82</v>
      </c>
      <c r="BK201" s="145">
        <f t="shared" si="29"/>
        <v>239</v>
      </c>
      <c r="BL201" s="16" t="s">
        <v>145</v>
      </c>
      <c r="BM201" s="144" t="s">
        <v>1573</v>
      </c>
    </row>
    <row r="202" spans="2:65" s="1" customFormat="1" ht="14.45" customHeight="1">
      <c r="B202" s="31"/>
      <c r="C202" s="132" t="s">
        <v>559</v>
      </c>
      <c r="D202" s="132" t="s">
        <v>141</v>
      </c>
      <c r="E202" s="133" t="s">
        <v>1574</v>
      </c>
      <c r="F202" s="134" t="s">
        <v>1575</v>
      </c>
      <c r="G202" s="135" t="s">
        <v>144</v>
      </c>
      <c r="H202" s="136">
        <v>1</v>
      </c>
      <c r="I202" s="137">
        <v>610</v>
      </c>
      <c r="J202" s="138">
        <f t="shared" si="20"/>
        <v>610</v>
      </c>
      <c r="K202" s="139"/>
      <c r="L202" s="31"/>
      <c r="M202" s="140" t="s">
        <v>1</v>
      </c>
      <c r="N202" s="141" t="s">
        <v>39</v>
      </c>
      <c r="P202" s="142">
        <f t="shared" si="21"/>
        <v>0</v>
      </c>
      <c r="Q202" s="142">
        <v>0</v>
      </c>
      <c r="R202" s="142">
        <f t="shared" si="22"/>
        <v>0</v>
      </c>
      <c r="S202" s="142">
        <v>0</v>
      </c>
      <c r="T202" s="143">
        <f t="shared" si="23"/>
        <v>0</v>
      </c>
      <c r="AR202" s="144" t="s">
        <v>145</v>
      </c>
      <c r="AT202" s="144" t="s">
        <v>141</v>
      </c>
      <c r="AU202" s="144" t="s">
        <v>84</v>
      </c>
      <c r="AY202" s="16" t="s">
        <v>138</v>
      </c>
      <c r="BE202" s="145">
        <f t="shared" si="24"/>
        <v>610</v>
      </c>
      <c r="BF202" s="145">
        <f t="shared" si="25"/>
        <v>0</v>
      </c>
      <c r="BG202" s="145">
        <f t="shared" si="26"/>
        <v>0</v>
      </c>
      <c r="BH202" s="145">
        <f t="shared" si="27"/>
        <v>0</v>
      </c>
      <c r="BI202" s="145">
        <f t="shared" si="28"/>
        <v>0</v>
      </c>
      <c r="BJ202" s="16" t="s">
        <v>82</v>
      </c>
      <c r="BK202" s="145">
        <f t="shared" si="29"/>
        <v>610</v>
      </c>
      <c r="BL202" s="16" t="s">
        <v>145</v>
      </c>
      <c r="BM202" s="144" t="s">
        <v>1576</v>
      </c>
    </row>
    <row r="203" spans="2:65" s="1" customFormat="1" ht="14.45" customHeight="1">
      <c r="B203" s="31"/>
      <c r="C203" s="167" t="s">
        <v>563</v>
      </c>
      <c r="D203" s="167" t="s">
        <v>360</v>
      </c>
      <c r="E203" s="168" t="s">
        <v>1577</v>
      </c>
      <c r="F203" s="169" t="s">
        <v>1578</v>
      </c>
      <c r="G203" s="170" t="s">
        <v>144</v>
      </c>
      <c r="H203" s="171">
        <v>1</v>
      </c>
      <c r="I203" s="172">
        <v>652</v>
      </c>
      <c r="J203" s="173">
        <f t="shared" si="20"/>
        <v>652</v>
      </c>
      <c r="K203" s="174"/>
      <c r="L203" s="175"/>
      <c r="M203" s="176" t="s">
        <v>1</v>
      </c>
      <c r="N203" s="177" t="s">
        <v>39</v>
      </c>
      <c r="P203" s="142">
        <f t="shared" si="21"/>
        <v>0</v>
      </c>
      <c r="Q203" s="142">
        <v>0</v>
      </c>
      <c r="R203" s="142">
        <f t="shared" si="22"/>
        <v>0</v>
      </c>
      <c r="S203" s="142">
        <v>0</v>
      </c>
      <c r="T203" s="143">
        <f t="shared" si="23"/>
        <v>0</v>
      </c>
      <c r="AR203" s="144" t="s">
        <v>180</v>
      </c>
      <c r="AT203" s="144" t="s">
        <v>360</v>
      </c>
      <c r="AU203" s="144" t="s">
        <v>84</v>
      </c>
      <c r="AY203" s="16" t="s">
        <v>138</v>
      </c>
      <c r="BE203" s="145">
        <f t="shared" si="24"/>
        <v>652</v>
      </c>
      <c r="BF203" s="145">
        <f t="shared" si="25"/>
        <v>0</v>
      </c>
      <c r="BG203" s="145">
        <f t="shared" si="26"/>
        <v>0</v>
      </c>
      <c r="BH203" s="145">
        <f t="shared" si="27"/>
        <v>0</v>
      </c>
      <c r="BI203" s="145">
        <f t="shared" si="28"/>
        <v>0</v>
      </c>
      <c r="BJ203" s="16" t="s">
        <v>82</v>
      </c>
      <c r="BK203" s="145">
        <f t="shared" si="29"/>
        <v>652</v>
      </c>
      <c r="BL203" s="16" t="s">
        <v>145</v>
      </c>
      <c r="BM203" s="144" t="s">
        <v>1579</v>
      </c>
    </row>
    <row r="204" spans="2:65" s="1" customFormat="1" ht="14.45" customHeight="1">
      <c r="B204" s="31"/>
      <c r="C204" s="132" t="s">
        <v>568</v>
      </c>
      <c r="D204" s="132" t="s">
        <v>141</v>
      </c>
      <c r="E204" s="133" t="s">
        <v>1580</v>
      </c>
      <c r="F204" s="134" t="s">
        <v>1581</v>
      </c>
      <c r="G204" s="135" t="s">
        <v>144</v>
      </c>
      <c r="H204" s="136">
        <v>1</v>
      </c>
      <c r="I204" s="137">
        <v>846</v>
      </c>
      <c r="J204" s="138">
        <f t="shared" si="20"/>
        <v>846</v>
      </c>
      <c r="K204" s="139"/>
      <c r="L204" s="31"/>
      <c r="M204" s="140" t="s">
        <v>1</v>
      </c>
      <c r="N204" s="141" t="s">
        <v>39</v>
      </c>
      <c r="P204" s="142">
        <f t="shared" si="21"/>
        <v>0</v>
      </c>
      <c r="Q204" s="142">
        <v>0</v>
      </c>
      <c r="R204" s="142">
        <f t="shared" si="22"/>
        <v>0</v>
      </c>
      <c r="S204" s="142">
        <v>0</v>
      </c>
      <c r="T204" s="143">
        <f t="shared" si="23"/>
        <v>0</v>
      </c>
      <c r="AR204" s="144" t="s">
        <v>145</v>
      </c>
      <c r="AT204" s="144" t="s">
        <v>141</v>
      </c>
      <c r="AU204" s="144" t="s">
        <v>84</v>
      </c>
      <c r="AY204" s="16" t="s">
        <v>138</v>
      </c>
      <c r="BE204" s="145">
        <f t="shared" si="24"/>
        <v>846</v>
      </c>
      <c r="BF204" s="145">
        <f t="shared" si="25"/>
        <v>0</v>
      </c>
      <c r="BG204" s="145">
        <f t="shared" si="26"/>
        <v>0</v>
      </c>
      <c r="BH204" s="145">
        <f t="shared" si="27"/>
        <v>0</v>
      </c>
      <c r="BI204" s="145">
        <f t="shared" si="28"/>
        <v>0</v>
      </c>
      <c r="BJ204" s="16" t="s">
        <v>82</v>
      </c>
      <c r="BK204" s="145">
        <f t="shared" si="29"/>
        <v>846</v>
      </c>
      <c r="BL204" s="16" t="s">
        <v>145</v>
      </c>
      <c r="BM204" s="144" t="s">
        <v>1582</v>
      </c>
    </row>
    <row r="205" spans="2:65" s="1" customFormat="1" ht="14.45" customHeight="1">
      <c r="B205" s="31"/>
      <c r="C205" s="167" t="s">
        <v>578</v>
      </c>
      <c r="D205" s="167" t="s">
        <v>360</v>
      </c>
      <c r="E205" s="168" t="s">
        <v>1583</v>
      </c>
      <c r="F205" s="169" t="s">
        <v>1584</v>
      </c>
      <c r="G205" s="170" t="s">
        <v>144</v>
      </c>
      <c r="H205" s="171">
        <v>1</v>
      </c>
      <c r="I205" s="172">
        <v>13578</v>
      </c>
      <c r="J205" s="173">
        <f t="shared" si="20"/>
        <v>13578</v>
      </c>
      <c r="K205" s="174"/>
      <c r="L205" s="175"/>
      <c r="M205" s="176" t="s">
        <v>1</v>
      </c>
      <c r="N205" s="177" t="s">
        <v>39</v>
      </c>
      <c r="P205" s="142">
        <f t="shared" si="21"/>
        <v>0</v>
      </c>
      <c r="Q205" s="142">
        <v>0</v>
      </c>
      <c r="R205" s="142">
        <f t="shared" si="22"/>
        <v>0</v>
      </c>
      <c r="S205" s="142">
        <v>0</v>
      </c>
      <c r="T205" s="143">
        <f t="shared" si="23"/>
        <v>0</v>
      </c>
      <c r="AR205" s="144" t="s">
        <v>180</v>
      </c>
      <c r="AT205" s="144" t="s">
        <v>360</v>
      </c>
      <c r="AU205" s="144" t="s">
        <v>84</v>
      </c>
      <c r="AY205" s="16" t="s">
        <v>138</v>
      </c>
      <c r="BE205" s="145">
        <f t="shared" si="24"/>
        <v>13578</v>
      </c>
      <c r="BF205" s="145">
        <f t="shared" si="25"/>
        <v>0</v>
      </c>
      <c r="BG205" s="145">
        <f t="shared" si="26"/>
        <v>0</v>
      </c>
      <c r="BH205" s="145">
        <f t="shared" si="27"/>
        <v>0</v>
      </c>
      <c r="BI205" s="145">
        <f t="shared" si="28"/>
        <v>0</v>
      </c>
      <c r="BJ205" s="16" t="s">
        <v>82</v>
      </c>
      <c r="BK205" s="145">
        <f t="shared" si="29"/>
        <v>13578</v>
      </c>
      <c r="BL205" s="16" t="s">
        <v>145</v>
      </c>
      <c r="BM205" s="144" t="s">
        <v>1585</v>
      </c>
    </row>
    <row r="206" spans="2:65" s="1" customFormat="1" ht="14.45" customHeight="1">
      <c r="B206" s="31"/>
      <c r="C206" s="132" t="s">
        <v>583</v>
      </c>
      <c r="D206" s="132" t="s">
        <v>141</v>
      </c>
      <c r="E206" s="133" t="s">
        <v>1586</v>
      </c>
      <c r="F206" s="134" t="s">
        <v>1587</v>
      </c>
      <c r="G206" s="135" t="s">
        <v>144</v>
      </c>
      <c r="H206" s="136">
        <v>1</v>
      </c>
      <c r="I206" s="137">
        <v>5111</v>
      </c>
      <c r="J206" s="138">
        <f t="shared" si="20"/>
        <v>5111</v>
      </c>
      <c r="K206" s="139"/>
      <c r="L206" s="31"/>
      <c r="M206" s="140" t="s">
        <v>1</v>
      </c>
      <c r="N206" s="141" t="s">
        <v>39</v>
      </c>
      <c r="P206" s="142">
        <f t="shared" si="21"/>
        <v>0</v>
      </c>
      <c r="Q206" s="142">
        <v>0</v>
      </c>
      <c r="R206" s="142">
        <f t="shared" si="22"/>
        <v>0</v>
      </c>
      <c r="S206" s="142">
        <v>0</v>
      </c>
      <c r="T206" s="143">
        <f t="shared" si="23"/>
        <v>0</v>
      </c>
      <c r="AR206" s="144" t="s">
        <v>145</v>
      </c>
      <c r="AT206" s="144" t="s">
        <v>141</v>
      </c>
      <c r="AU206" s="144" t="s">
        <v>84</v>
      </c>
      <c r="AY206" s="16" t="s">
        <v>138</v>
      </c>
      <c r="BE206" s="145">
        <f t="shared" si="24"/>
        <v>5111</v>
      </c>
      <c r="BF206" s="145">
        <f t="shared" si="25"/>
        <v>0</v>
      </c>
      <c r="BG206" s="145">
        <f t="shared" si="26"/>
        <v>0</v>
      </c>
      <c r="BH206" s="145">
        <f t="shared" si="27"/>
        <v>0</v>
      </c>
      <c r="BI206" s="145">
        <f t="shared" si="28"/>
        <v>0</v>
      </c>
      <c r="BJ206" s="16" t="s">
        <v>82</v>
      </c>
      <c r="BK206" s="145">
        <f t="shared" si="29"/>
        <v>5111</v>
      </c>
      <c r="BL206" s="16" t="s">
        <v>145</v>
      </c>
      <c r="BM206" s="144" t="s">
        <v>1588</v>
      </c>
    </row>
    <row r="207" spans="2:65" s="1" customFormat="1" ht="14.45" customHeight="1">
      <c r="B207" s="31"/>
      <c r="C207" s="167" t="s">
        <v>588</v>
      </c>
      <c r="D207" s="167" t="s">
        <v>360</v>
      </c>
      <c r="E207" s="168" t="s">
        <v>1589</v>
      </c>
      <c r="F207" s="169" t="s">
        <v>1590</v>
      </c>
      <c r="G207" s="170" t="s">
        <v>144</v>
      </c>
      <c r="H207" s="171">
        <v>1</v>
      </c>
      <c r="I207" s="172">
        <v>49263</v>
      </c>
      <c r="J207" s="173">
        <f t="shared" si="20"/>
        <v>49263</v>
      </c>
      <c r="K207" s="174"/>
      <c r="L207" s="175"/>
      <c r="M207" s="176" t="s">
        <v>1</v>
      </c>
      <c r="N207" s="177" t="s">
        <v>39</v>
      </c>
      <c r="P207" s="142">
        <f t="shared" si="21"/>
        <v>0</v>
      </c>
      <c r="Q207" s="142">
        <v>0</v>
      </c>
      <c r="R207" s="142">
        <f t="shared" si="22"/>
        <v>0</v>
      </c>
      <c r="S207" s="142">
        <v>0</v>
      </c>
      <c r="T207" s="143">
        <f t="shared" si="23"/>
        <v>0</v>
      </c>
      <c r="AR207" s="144" t="s">
        <v>180</v>
      </c>
      <c r="AT207" s="144" t="s">
        <v>360</v>
      </c>
      <c r="AU207" s="144" t="s">
        <v>84</v>
      </c>
      <c r="AY207" s="16" t="s">
        <v>138</v>
      </c>
      <c r="BE207" s="145">
        <f t="shared" si="24"/>
        <v>49263</v>
      </c>
      <c r="BF207" s="145">
        <f t="shared" si="25"/>
        <v>0</v>
      </c>
      <c r="BG207" s="145">
        <f t="shared" si="26"/>
        <v>0</v>
      </c>
      <c r="BH207" s="145">
        <f t="shared" si="27"/>
        <v>0</v>
      </c>
      <c r="BI207" s="145">
        <f t="shared" si="28"/>
        <v>0</v>
      </c>
      <c r="BJ207" s="16" t="s">
        <v>82</v>
      </c>
      <c r="BK207" s="145">
        <f t="shared" si="29"/>
        <v>49263</v>
      </c>
      <c r="BL207" s="16" t="s">
        <v>145</v>
      </c>
      <c r="BM207" s="144" t="s">
        <v>1591</v>
      </c>
    </row>
    <row r="208" spans="2:65" s="1" customFormat="1" ht="14.45" customHeight="1">
      <c r="B208" s="31"/>
      <c r="C208" s="132" t="s">
        <v>593</v>
      </c>
      <c r="D208" s="132" t="s">
        <v>141</v>
      </c>
      <c r="E208" s="133" t="s">
        <v>1592</v>
      </c>
      <c r="F208" s="134" t="s">
        <v>1593</v>
      </c>
      <c r="G208" s="135" t="s">
        <v>144</v>
      </c>
      <c r="H208" s="136">
        <v>46</v>
      </c>
      <c r="I208" s="137">
        <v>509</v>
      </c>
      <c r="J208" s="138">
        <f t="shared" si="20"/>
        <v>23414</v>
      </c>
      <c r="K208" s="139"/>
      <c r="L208" s="31"/>
      <c r="M208" s="140" t="s">
        <v>1</v>
      </c>
      <c r="N208" s="141" t="s">
        <v>39</v>
      </c>
      <c r="P208" s="142">
        <f t="shared" si="21"/>
        <v>0</v>
      </c>
      <c r="Q208" s="142">
        <v>0</v>
      </c>
      <c r="R208" s="142">
        <f t="shared" si="22"/>
        <v>0</v>
      </c>
      <c r="S208" s="142">
        <v>0</v>
      </c>
      <c r="T208" s="143">
        <f t="shared" si="23"/>
        <v>0</v>
      </c>
      <c r="AR208" s="144" t="s">
        <v>145</v>
      </c>
      <c r="AT208" s="144" t="s">
        <v>141</v>
      </c>
      <c r="AU208" s="144" t="s">
        <v>84</v>
      </c>
      <c r="AY208" s="16" t="s">
        <v>138</v>
      </c>
      <c r="BE208" s="145">
        <f t="shared" si="24"/>
        <v>23414</v>
      </c>
      <c r="BF208" s="145">
        <f t="shared" si="25"/>
        <v>0</v>
      </c>
      <c r="BG208" s="145">
        <f t="shared" si="26"/>
        <v>0</v>
      </c>
      <c r="BH208" s="145">
        <f t="shared" si="27"/>
        <v>0</v>
      </c>
      <c r="BI208" s="145">
        <f t="shared" si="28"/>
        <v>0</v>
      </c>
      <c r="BJ208" s="16" t="s">
        <v>82</v>
      </c>
      <c r="BK208" s="145">
        <f t="shared" si="29"/>
        <v>23414</v>
      </c>
      <c r="BL208" s="16" t="s">
        <v>145</v>
      </c>
      <c r="BM208" s="144" t="s">
        <v>1594</v>
      </c>
    </row>
    <row r="209" spans="2:65" s="1" customFormat="1" ht="14.45" customHeight="1">
      <c r="B209" s="31"/>
      <c r="C209" s="167" t="s">
        <v>598</v>
      </c>
      <c r="D209" s="167" t="s">
        <v>360</v>
      </c>
      <c r="E209" s="168" t="s">
        <v>1595</v>
      </c>
      <c r="F209" s="169" t="s">
        <v>1596</v>
      </c>
      <c r="G209" s="170" t="s">
        <v>144</v>
      </c>
      <c r="H209" s="171">
        <v>24</v>
      </c>
      <c r="I209" s="172">
        <v>885</v>
      </c>
      <c r="J209" s="173">
        <f t="shared" si="20"/>
        <v>21240</v>
      </c>
      <c r="K209" s="174"/>
      <c r="L209" s="175"/>
      <c r="M209" s="176" t="s">
        <v>1</v>
      </c>
      <c r="N209" s="177" t="s">
        <v>39</v>
      </c>
      <c r="P209" s="142">
        <f t="shared" si="21"/>
        <v>0</v>
      </c>
      <c r="Q209" s="142">
        <v>0</v>
      </c>
      <c r="R209" s="142">
        <f t="shared" si="22"/>
        <v>0</v>
      </c>
      <c r="S209" s="142">
        <v>0</v>
      </c>
      <c r="T209" s="143">
        <f t="shared" si="23"/>
        <v>0</v>
      </c>
      <c r="AR209" s="144" t="s">
        <v>180</v>
      </c>
      <c r="AT209" s="144" t="s">
        <v>360</v>
      </c>
      <c r="AU209" s="144" t="s">
        <v>84</v>
      </c>
      <c r="AY209" s="16" t="s">
        <v>138</v>
      </c>
      <c r="BE209" s="145">
        <f t="shared" si="24"/>
        <v>21240</v>
      </c>
      <c r="BF209" s="145">
        <f t="shared" si="25"/>
        <v>0</v>
      </c>
      <c r="BG209" s="145">
        <f t="shared" si="26"/>
        <v>0</v>
      </c>
      <c r="BH209" s="145">
        <f t="shared" si="27"/>
        <v>0</v>
      </c>
      <c r="BI209" s="145">
        <f t="shared" si="28"/>
        <v>0</v>
      </c>
      <c r="BJ209" s="16" t="s">
        <v>82</v>
      </c>
      <c r="BK209" s="145">
        <f t="shared" si="29"/>
        <v>21240</v>
      </c>
      <c r="BL209" s="16" t="s">
        <v>145</v>
      </c>
      <c r="BM209" s="144" t="s">
        <v>1597</v>
      </c>
    </row>
    <row r="210" spans="2:65" s="1" customFormat="1" ht="14.45" customHeight="1">
      <c r="B210" s="31"/>
      <c r="C210" s="167" t="s">
        <v>604</v>
      </c>
      <c r="D210" s="167" t="s">
        <v>360</v>
      </c>
      <c r="E210" s="168" t="s">
        <v>1598</v>
      </c>
      <c r="F210" s="169" t="s">
        <v>1599</v>
      </c>
      <c r="G210" s="170" t="s">
        <v>144</v>
      </c>
      <c r="H210" s="171">
        <v>12</v>
      </c>
      <c r="I210" s="172">
        <v>1121</v>
      </c>
      <c r="J210" s="173">
        <f t="shared" si="20"/>
        <v>13452</v>
      </c>
      <c r="K210" s="174"/>
      <c r="L210" s="175"/>
      <c r="M210" s="176" t="s">
        <v>1</v>
      </c>
      <c r="N210" s="177" t="s">
        <v>39</v>
      </c>
      <c r="P210" s="142">
        <f t="shared" si="21"/>
        <v>0</v>
      </c>
      <c r="Q210" s="142">
        <v>0</v>
      </c>
      <c r="R210" s="142">
        <f t="shared" si="22"/>
        <v>0</v>
      </c>
      <c r="S210" s="142">
        <v>0</v>
      </c>
      <c r="T210" s="143">
        <f t="shared" si="23"/>
        <v>0</v>
      </c>
      <c r="AR210" s="144" t="s">
        <v>180</v>
      </c>
      <c r="AT210" s="144" t="s">
        <v>360</v>
      </c>
      <c r="AU210" s="144" t="s">
        <v>84</v>
      </c>
      <c r="AY210" s="16" t="s">
        <v>138</v>
      </c>
      <c r="BE210" s="145">
        <f t="shared" si="24"/>
        <v>13452</v>
      </c>
      <c r="BF210" s="145">
        <f t="shared" si="25"/>
        <v>0</v>
      </c>
      <c r="BG210" s="145">
        <f t="shared" si="26"/>
        <v>0</v>
      </c>
      <c r="BH210" s="145">
        <f t="shared" si="27"/>
        <v>0</v>
      </c>
      <c r="BI210" s="145">
        <f t="shared" si="28"/>
        <v>0</v>
      </c>
      <c r="BJ210" s="16" t="s">
        <v>82</v>
      </c>
      <c r="BK210" s="145">
        <f t="shared" si="29"/>
        <v>13452</v>
      </c>
      <c r="BL210" s="16" t="s">
        <v>145</v>
      </c>
      <c r="BM210" s="144" t="s">
        <v>1600</v>
      </c>
    </row>
    <row r="211" spans="2:65" s="1" customFormat="1" ht="19.899999999999999" customHeight="1">
      <c r="B211" s="31"/>
      <c r="C211" s="167" t="s">
        <v>610</v>
      </c>
      <c r="D211" s="167" t="s">
        <v>360</v>
      </c>
      <c r="E211" s="168" t="s">
        <v>1601</v>
      </c>
      <c r="F211" s="169" t="s">
        <v>1602</v>
      </c>
      <c r="G211" s="170" t="s">
        <v>144</v>
      </c>
      <c r="H211" s="171">
        <v>10</v>
      </c>
      <c r="I211" s="172">
        <v>1217</v>
      </c>
      <c r="J211" s="173">
        <f t="shared" si="20"/>
        <v>12170</v>
      </c>
      <c r="K211" s="174"/>
      <c r="L211" s="175"/>
      <c r="M211" s="176" t="s">
        <v>1</v>
      </c>
      <c r="N211" s="177" t="s">
        <v>39</v>
      </c>
      <c r="P211" s="142">
        <f t="shared" si="21"/>
        <v>0</v>
      </c>
      <c r="Q211" s="142">
        <v>0</v>
      </c>
      <c r="R211" s="142">
        <f t="shared" si="22"/>
        <v>0</v>
      </c>
      <c r="S211" s="142">
        <v>0</v>
      </c>
      <c r="T211" s="143">
        <f t="shared" si="23"/>
        <v>0</v>
      </c>
      <c r="AR211" s="144" t="s">
        <v>180</v>
      </c>
      <c r="AT211" s="144" t="s">
        <v>360</v>
      </c>
      <c r="AU211" s="144" t="s">
        <v>84</v>
      </c>
      <c r="AY211" s="16" t="s">
        <v>138</v>
      </c>
      <c r="BE211" s="145">
        <f t="shared" si="24"/>
        <v>12170</v>
      </c>
      <c r="BF211" s="145">
        <f t="shared" si="25"/>
        <v>0</v>
      </c>
      <c r="BG211" s="145">
        <f t="shared" si="26"/>
        <v>0</v>
      </c>
      <c r="BH211" s="145">
        <f t="shared" si="27"/>
        <v>0</v>
      </c>
      <c r="BI211" s="145">
        <f t="shared" si="28"/>
        <v>0</v>
      </c>
      <c r="BJ211" s="16" t="s">
        <v>82</v>
      </c>
      <c r="BK211" s="145">
        <f t="shared" si="29"/>
        <v>12170</v>
      </c>
      <c r="BL211" s="16" t="s">
        <v>145</v>
      </c>
      <c r="BM211" s="144" t="s">
        <v>1603</v>
      </c>
    </row>
    <row r="212" spans="2:65" s="1" customFormat="1" ht="14.45" customHeight="1">
      <c r="B212" s="31"/>
      <c r="C212" s="132" t="s">
        <v>614</v>
      </c>
      <c r="D212" s="132" t="s">
        <v>141</v>
      </c>
      <c r="E212" s="133" t="s">
        <v>1604</v>
      </c>
      <c r="F212" s="134" t="s">
        <v>1605</v>
      </c>
      <c r="G212" s="135" t="s">
        <v>144</v>
      </c>
      <c r="H212" s="136">
        <v>15</v>
      </c>
      <c r="I212" s="137">
        <v>891</v>
      </c>
      <c r="J212" s="138">
        <f t="shared" si="20"/>
        <v>13365</v>
      </c>
      <c r="K212" s="139"/>
      <c r="L212" s="31"/>
      <c r="M212" s="140" t="s">
        <v>1</v>
      </c>
      <c r="N212" s="141" t="s">
        <v>39</v>
      </c>
      <c r="P212" s="142">
        <f t="shared" si="21"/>
        <v>0</v>
      </c>
      <c r="Q212" s="142">
        <v>0</v>
      </c>
      <c r="R212" s="142">
        <f t="shared" si="22"/>
        <v>0</v>
      </c>
      <c r="S212" s="142">
        <v>0</v>
      </c>
      <c r="T212" s="143">
        <f t="shared" si="23"/>
        <v>0</v>
      </c>
      <c r="AR212" s="144" t="s">
        <v>145</v>
      </c>
      <c r="AT212" s="144" t="s">
        <v>141</v>
      </c>
      <c r="AU212" s="144" t="s">
        <v>84</v>
      </c>
      <c r="AY212" s="16" t="s">
        <v>138</v>
      </c>
      <c r="BE212" s="145">
        <f t="shared" si="24"/>
        <v>13365</v>
      </c>
      <c r="BF212" s="145">
        <f t="shared" si="25"/>
        <v>0</v>
      </c>
      <c r="BG212" s="145">
        <f t="shared" si="26"/>
        <v>0</v>
      </c>
      <c r="BH212" s="145">
        <f t="shared" si="27"/>
        <v>0</v>
      </c>
      <c r="BI212" s="145">
        <f t="shared" si="28"/>
        <v>0</v>
      </c>
      <c r="BJ212" s="16" t="s">
        <v>82</v>
      </c>
      <c r="BK212" s="145">
        <f t="shared" si="29"/>
        <v>13365</v>
      </c>
      <c r="BL212" s="16" t="s">
        <v>145</v>
      </c>
      <c r="BM212" s="144" t="s">
        <v>1606</v>
      </c>
    </row>
    <row r="213" spans="2:65" s="1" customFormat="1" ht="19.899999999999999" customHeight="1">
      <c r="B213" s="31"/>
      <c r="C213" s="167" t="s">
        <v>618</v>
      </c>
      <c r="D213" s="167" t="s">
        <v>360</v>
      </c>
      <c r="E213" s="168" t="s">
        <v>1607</v>
      </c>
      <c r="F213" s="169" t="s">
        <v>1608</v>
      </c>
      <c r="G213" s="170" t="s">
        <v>144</v>
      </c>
      <c r="H213" s="171">
        <v>4</v>
      </c>
      <c r="I213" s="172">
        <v>2547</v>
      </c>
      <c r="J213" s="173">
        <f t="shared" si="20"/>
        <v>10188</v>
      </c>
      <c r="K213" s="174"/>
      <c r="L213" s="175"/>
      <c r="M213" s="176" t="s">
        <v>1</v>
      </c>
      <c r="N213" s="177" t="s">
        <v>39</v>
      </c>
      <c r="P213" s="142">
        <f t="shared" si="21"/>
        <v>0</v>
      </c>
      <c r="Q213" s="142">
        <v>0</v>
      </c>
      <c r="R213" s="142">
        <f t="shared" si="22"/>
        <v>0</v>
      </c>
      <c r="S213" s="142">
        <v>0</v>
      </c>
      <c r="T213" s="143">
        <f t="shared" si="23"/>
        <v>0</v>
      </c>
      <c r="AR213" s="144" t="s">
        <v>180</v>
      </c>
      <c r="AT213" s="144" t="s">
        <v>360</v>
      </c>
      <c r="AU213" s="144" t="s">
        <v>84</v>
      </c>
      <c r="AY213" s="16" t="s">
        <v>138</v>
      </c>
      <c r="BE213" s="145">
        <f t="shared" si="24"/>
        <v>10188</v>
      </c>
      <c r="BF213" s="145">
        <f t="shared" si="25"/>
        <v>0</v>
      </c>
      <c r="BG213" s="145">
        <f t="shared" si="26"/>
        <v>0</v>
      </c>
      <c r="BH213" s="145">
        <f t="shared" si="27"/>
        <v>0</v>
      </c>
      <c r="BI213" s="145">
        <f t="shared" si="28"/>
        <v>0</v>
      </c>
      <c r="BJ213" s="16" t="s">
        <v>82</v>
      </c>
      <c r="BK213" s="145">
        <f t="shared" si="29"/>
        <v>10188</v>
      </c>
      <c r="BL213" s="16" t="s">
        <v>145</v>
      </c>
      <c r="BM213" s="144" t="s">
        <v>1609</v>
      </c>
    </row>
    <row r="214" spans="2:65" s="1" customFormat="1" ht="19.899999999999999" customHeight="1">
      <c r="B214" s="31"/>
      <c r="C214" s="167" t="s">
        <v>623</v>
      </c>
      <c r="D214" s="167" t="s">
        <v>360</v>
      </c>
      <c r="E214" s="168" t="s">
        <v>1610</v>
      </c>
      <c r="F214" s="169" t="s">
        <v>1611</v>
      </c>
      <c r="G214" s="170" t="s">
        <v>144</v>
      </c>
      <c r="H214" s="171">
        <v>2</v>
      </c>
      <c r="I214" s="172">
        <v>2476</v>
      </c>
      <c r="J214" s="173">
        <f t="shared" si="20"/>
        <v>4952</v>
      </c>
      <c r="K214" s="174"/>
      <c r="L214" s="175"/>
      <c r="M214" s="176" t="s">
        <v>1</v>
      </c>
      <c r="N214" s="177" t="s">
        <v>39</v>
      </c>
      <c r="P214" s="142">
        <f t="shared" si="21"/>
        <v>0</v>
      </c>
      <c r="Q214" s="142">
        <v>0</v>
      </c>
      <c r="R214" s="142">
        <f t="shared" si="22"/>
        <v>0</v>
      </c>
      <c r="S214" s="142">
        <v>0</v>
      </c>
      <c r="T214" s="143">
        <f t="shared" si="23"/>
        <v>0</v>
      </c>
      <c r="AR214" s="144" t="s">
        <v>180</v>
      </c>
      <c r="AT214" s="144" t="s">
        <v>360</v>
      </c>
      <c r="AU214" s="144" t="s">
        <v>84</v>
      </c>
      <c r="AY214" s="16" t="s">
        <v>138</v>
      </c>
      <c r="BE214" s="145">
        <f t="shared" si="24"/>
        <v>4952</v>
      </c>
      <c r="BF214" s="145">
        <f t="shared" si="25"/>
        <v>0</v>
      </c>
      <c r="BG214" s="145">
        <f t="shared" si="26"/>
        <v>0</v>
      </c>
      <c r="BH214" s="145">
        <f t="shared" si="27"/>
        <v>0</v>
      </c>
      <c r="BI214" s="145">
        <f t="shared" si="28"/>
        <v>0</v>
      </c>
      <c r="BJ214" s="16" t="s">
        <v>82</v>
      </c>
      <c r="BK214" s="145">
        <f t="shared" si="29"/>
        <v>4952</v>
      </c>
      <c r="BL214" s="16" t="s">
        <v>145</v>
      </c>
      <c r="BM214" s="144" t="s">
        <v>1612</v>
      </c>
    </row>
    <row r="215" spans="2:65" s="1" customFormat="1" ht="19.899999999999999" customHeight="1">
      <c r="B215" s="31"/>
      <c r="C215" s="167" t="s">
        <v>636</v>
      </c>
      <c r="D215" s="167" t="s">
        <v>360</v>
      </c>
      <c r="E215" s="168" t="s">
        <v>1613</v>
      </c>
      <c r="F215" s="169" t="s">
        <v>1614</v>
      </c>
      <c r="G215" s="170" t="s">
        <v>144</v>
      </c>
      <c r="H215" s="171">
        <v>3</v>
      </c>
      <c r="I215" s="172">
        <v>1370</v>
      </c>
      <c r="J215" s="173">
        <f t="shared" si="20"/>
        <v>4110</v>
      </c>
      <c r="K215" s="174"/>
      <c r="L215" s="175"/>
      <c r="M215" s="176" t="s">
        <v>1</v>
      </c>
      <c r="N215" s="177" t="s">
        <v>39</v>
      </c>
      <c r="P215" s="142">
        <f t="shared" si="21"/>
        <v>0</v>
      </c>
      <c r="Q215" s="142">
        <v>0</v>
      </c>
      <c r="R215" s="142">
        <f t="shared" si="22"/>
        <v>0</v>
      </c>
      <c r="S215" s="142">
        <v>0</v>
      </c>
      <c r="T215" s="143">
        <f t="shared" si="23"/>
        <v>0</v>
      </c>
      <c r="AR215" s="144" t="s">
        <v>180</v>
      </c>
      <c r="AT215" s="144" t="s">
        <v>360</v>
      </c>
      <c r="AU215" s="144" t="s">
        <v>84</v>
      </c>
      <c r="AY215" s="16" t="s">
        <v>138</v>
      </c>
      <c r="BE215" s="145">
        <f t="shared" si="24"/>
        <v>4110</v>
      </c>
      <c r="BF215" s="145">
        <f t="shared" si="25"/>
        <v>0</v>
      </c>
      <c r="BG215" s="145">
        <f t="shared" si="26"/>
        <v>0</v>
      </c>
      <c r="BH215" s="145">
        <f t="shared" si="27"/>
        <v>0</v>
      </c>
      <c r="BI215" s="145">
        <f t="shared" si="28"/>
        <v>0</v>
      </c>
      <c r="BJ215" s="16" t="s">
        <v>82</v>
      </c>
      <c r="BK215" s="145">
        <f t="shared" si="29"/>
        <v>4110</v>
      </c>
      <c r="BL215" s="16" t="s">
        <v>145</v>
      </c>
      <c r="BM215" s="144" t="s">
        <v>1615</v>
      </c>
    </row>
    <row r="216" spans="2:65" s="1" customFormat="1" ht="19.899999999999999" customHeight="1">
      <c r="B216" s="31"/>
      <c r="C216" s="167" t="s">
        <v>642</v>
      </c>
      <c r="D216" s="167" t="s">
        <v>360</v>
      </c>
      <c r="E216" s="168" t="s">
        <v>1616</v>
      </c>
      <c r="F216" s="169" t="s">
        <v>1617</v>
      </c>
      <c r="G216" s="170" t="s">
        <v>144</v>
      </c>
      <c r="H216" s="171">
        <v>4</v>
      </c>
      <c r="I216" s="172">
        <v>1676</v>
      </c>
      <c r="J216" s="173">
        <f t="shared" si="20"/>
        <v>6704</v>
      </c>
      <c r="K216" s="174"/>
      <c r="L216" s="175"/>
      <c r="M216" s="176" t="s">
        <v>1</v>
      </c>
      <c r="N216" s="177" t="s">
        <v>39</v>
      </c>
      <c r="P216" s="142">
        <f t="shared" si="21"/>
        <v>0</v>
      </c>
      <c r="Q216" s="142">
        <v>0</v>
      </c>
      <c r="R216" s="142">
        <f t="shared" si="22"/>
        <v>0</v>
      </c>
      <c r="S216" s="142">
        <v>0</v>
      </c>
      <c r="T216" s="143">
        <f t="shared" si="23"/>
        <v>0</v>
      </c>
      <c r="AR216" s="144" t="s">
        <v>180</v>
      </c>
      <c r="AT216" s="144" t="s">
        <v>360</v>
      </c>
      <c r="AU216" s="144" t="s">
        <v>84</v>
      </c>
      <c r="AY216" s="16" t="s">
        <v>138</v>
      </c>
      <c r="BE216" s="145">
        <f t="shared" si="24"/>
        <v>6704</v>
      </c>
      <c r="BF216" s="145">
        <f t="shared" si="25"/>
        <v>0</v>
      </c>
      <c r="BG216" s="145">
        <f t="shared" si="26"/>
        <v>0</v>
      </c>
      <c r="BH216" s="145">
        <f t="shared" si="27"/>
        <v>0</v>
      </c>
      <c r="BI216" s="145">
        <f t="shared" si="28"/>
        <v>0</v>
      </c>
      <c r="BJ216" s="16" t="s">
        <v>82</v>
      </c>
      <c r="BK216" s="145">
        <f t="shared" si="29"/>
        <v>6704</v>
      </c>
      <c r="BL216" s="16" t="s">
        <v>145</v>
      </c>
      <c r="BM216" s="144" t="s">
        <v>1618</v>
      </c>
    </row>
    <row r="217" spans="2:65" s="1" customFormat="1" ht="19.899999999999999" customHeight="1">
      <c r="B217" s="31"/>
      <c r="C217" s="167" t="s">
        <v>647</v>
      </c>
      <c r="D217" s="167" t="s">
        <v>360</v>
      </c>
      <c r="E217" s="168" t="s">
        <v>1619</v>
      </c>
      <c r="F217" s="169" t="s">
        <v>1620</v>
      </c>
      <c r="G217" s="170" t="s">
        <v>144</v>
      </c>
      <c r="H217" s="171">
        <v>2</v>
      </c>
      <c r="I217" s="172">
        <v>1458</v>
      </c>
      <c r="J217" s="173">
        <f t="shared" si="20"/>
        <v>2916</v>
      </c>
      <c r="K217" s="174"/>
      <c r="L217" s="175"/>
      <c r="M217" s="176" t="s">
        <v>1</v>
      </c>
      <c r="N217" s="177" t="s">
        <v>39</v>
      </c>
      <c r="P217" s="142">
        <f t="shared" si="21"/>
        <v>0</v>
      </c>
      <c r="Q217" s="142">
        <v>0</v>
      </c>
      <c r="R217" s="142">
        <f t="shared" si="22"/>
        <v>0</v>
      </c>
      <c r="S217" s="142">
        <v>0</v>
      </c>
      <c r="T217" s="143">
        <f t="shared" si="23"/>
        <v>0</v>
      </c>
      <c r="AR217" s="144" t="s">
        <v>180</v>
      </c>
      <c r="AT217" s="144" t="s">
        <v>360</v>
      </c>
      <c r="AU217" s="144" t="s">
        <v>84</v>
      </c>
      <c r="AY217" s="16" t="s">
        <v>138</v>
      </c>
      <c r="BE217" s="145">
        <f t="shared" si="24"/>
        <v>2916</v>
      </c>
      <c r="BF217" s="145">
        <f t="shared" si="25"/>
        <v>0</v>
      </c>
      <c r="BG217" s="145">
        <f t="shared" si="26"/>
        <v>0</v>
      </c>
      <c r="BH217" s="145">
        <f t="shared" si="27"/>
        <v>0</v>
      </c>
      <c r="BI217" s="145">
        <f t="shared" si="28"/>
        <v>0</v>
      </c>
      <c r="BJ217" s="16" t="s">
        <v>82</v>
      </c>
      <c r="BK217" s="145">
        <f t="shared" si="29"/>
        <v>2916</v>
      </c>
      <c r="BL217" s="16" t="s">
        <v>145</v>
      </c>
      <c r="BM217" s="144" t="s">
        <v>1621</v>
      </c>
    </row>
    <row r="218" spans="2:65" s="1" customFormat="1" ht="14.45" customHeight="1">
      <c r="B218" s="31"/>
      <c r="C218" s="132" t="s">
        <v>653</v>
      </c>
      <c r="D218" s="132" t="s">
        <v>141</v>
      </c>
      <c r="E218" s="133" t="s">
        <v>1622</v>
      </c>
      <c r="F218" s="134" t="s">
        <v>1623</v>
      </c>
      <c r="G218" s="135" t="s">
        <v>144</v>
      </c>
      <c r="H218" s="136">
        <v>9</v>
      </c>
      <c r="I218" s="137">
        <v>509</v>
      </c>
      <c r="J218" s="138">
        <f t="shared" si="20"/>
        <v>4581</v>
      </c>
      <c r="K218" s="139"/>
      <c r="L218" s="31"/>
      <c r="M218" s="140" t="s">
        <v>1</v>
      </c>
      <c r="N218" s="141" t="s">
        <v>39</v>
      </c>
      <c r="P218" s="142">
        <f t="shared" si="21"/>
        <v>0</v>
      </c>
      <c r="Q218" s="142">
        <v>0</v>
      </c>
      <c r="R218" s="142">
        <f t="shared" si="22"/>
        <v>0</v>
      </c>
      <c r="S218" s="142">
        <v>0</v>
      </c>
      <c r="T218" s="143">
        <f t="shared" si="23"/>
        <v>0</v>
      </c>
      <c r="AR218" s="144" t="s">
        <v>145</v>
      </c>
      <c r="AT218" s="144" t="s">
        <v>141</v>
      </c>
      <c r="AU218" s="144" t="s">
        <v>84</v>
      </c>
      <c r="AY218" s="16" t="s">
        <v>138</v>
      </c>
      <c r="BE218" s="145">
        <f t="shared" si="24"/>
        <v>4581</v>
      </c>
      <c r="BF218" s="145">
        <f t="shared" si="25"/>
        <v>0</v>
      </c>
      <c r="BG218" s="145">
        <f t="shared" si="26"/>
        <v>0</v>
      </c>
      <c r="BH218" s="145">
        <f t="shared" si="27"/>
        <v>0</v>
      </c>
      <c r="BI218" s="145">
        <f t="shared" si="28"/>
        <v>0</v>
      </c>
      <c r="BJ218" s="16" t="s">
        <v>82</v>
      </c>
      <c r="BK218" s="145">
        <f t="shared" si="29"/>
        <v>4581</v>
      </c>
      <c r="BL218" s="16" t="s">
        <v>145</v>
      </c>
      <c r="BM218" s="144" t="s">
        <v>1624</v>
      </c>
    </row>
    <row r="219" spans="2:65" s="1" customFormat="1" ht="14.45" customHeight="1">
      <c r="B219" s="31"/>
      <c r="C219" s="167" t="s">
        <v>658</v>
      </c>
      <c r="D219" s="167" t="s">
        <v>360</v>
      </c>
      <c r="E219" s="168" t="s">
        <v>1625</v>
      </c>
      <c r="F219" s="169" t="s">
        <v>1626</v>
      </c>
      <c r="G219" s="170" t="s">
        <v>144</v>
      </c>
      <c r="H219" s="171">
        <v>9</v>
      </c>
      <c r="I219" s="172">
        <v>1049</v>
      </c>
      <c r="J219" s="173">
        <f t="shared" ref="J219:J250" si="30">ROUND(I219*H219,2)</f>
        <v>9441</v>
      </c>
      <c r="K219" s="174"/>
      <c r="L219" s="175"/>
      <c r="M219" s="176" t="s">
        <v>1</v>
      </c>
      <c r="N219" s="177" t="s">
        <v>39</v>
      </c>
      <c r="P219" s="142">
        <f t="shared" ref="P219:P250" si="31">O219*H219</f>
        <v>0</v>
      </c>
      <c r="Q219" s="142">
        <v>0</v>
      </c>
      <c r="R219" s="142">
        <f t="shared" ref="R219:R250" si="32">Q219*H219</f>
        <v>0</v>
      </c>
      <c r="S219" s="142">
        <v>0</v>
      </c>
      <c r="T219" s="143">
        <f t="shared" ref="T219:T250" si="33">S219*H219</f>
        <v>0</v>
      </c>
      <c r="AR219" s="144" t="s">
        <v>180</v>
      </c>
      <c r="AT219" s="144" t="s">
        <v>360</v>
      </c>
      <c r="AU219" s="144" t="s">
        <v>84</v>
      </c>
      <c r="AY219" s="16" t="s">
        <v>138</v>
      </c>
      <c r="BE219" s="145">
        <f t="shared" ref="BE219:BE224" si="34">IF(N219="základní",J219,0)</f>
        <v>9441</v>
      </c>
      <c r="BF219" s="145">
        <f t="shared" ref="BF219:BF224" si="35">IF(N219="snížená",J219,0)</f>
        <v>0</v>
      </c>
      <c r="BG219" s="145">
        <f t="shared" ref="BG219:BG224" si="36">IF(N219="zákl. přenesená",J219,0)</f>
        <v>0</v>
      </c>
      <c r="BH219" s="145">
        <f t="shared" ref="BH219:BH224" si="37">IF(N219="sníž. přenesená",J219,0)</f>
        <v>0</v>
      </c>
      <c r="BI219" s="145">
        <f t="shared" ref="BI219:BI224" si="38">IF(N219="nulová",J219,0)</f>
        <v>0</v>
      </c>
      <c r="BJ219" s="16" t="s">
        <v>82</v>
      </c>
      <c r="BK219" s="145">
        <f t="shared" ref="BK219:BK224" si="39">ROUND(I219*H219,2)</f>
        <v>9441</v>
      </c>
      <c r="BL219" s="16" t="s">
        <v>145</v>
      </c>
      <c r="BM219" s="144" t="s">
        <v>1627</v>
      </c>
    </row>
    <row r="220" spans="2:65" s="1" customFormat="1" ht="14.45" customHeight="1">
      <c r="B220" s="31"/>
      <c r="C220" s="167" t="s">
        <v>662</v>
      </c>
      <c r="D220" s="167" t="s">
        <v>360</v>
      </c>
      <c r="E220" s="168" t="s">
        <v>1628</v>
      </c>
      <c r="F220" s="169" t="s">
        <v>1629</v>
      </c>
      <c r="G220" s="170" t="s">
        <v>144</v>
      </c>
      <c r="H220" s="171">
        <v>9</v>
      </c>
      <c r="I220" s="172">
        <v>11</v>
      </c>
      <c r="J220" s="173">
        <f t="shared" si="30"/>
        <v>99</v>
      </c>
      <c r="K220" s="174"/>
      <c r="L220" s="175"/>
      <c r="M220" s="176" t="s">
        <v>1</v>
      </c>
      <c r="N220" s="177" t="s">
        <v>39</v>
      </c>
      <c r="P220" s="142">
        <f t="shared" si="31"/>
        <v>0</v>
      </c>
      <c r="Q220" s="142">
        <v>0</v>
      </c>
      <c r="R220" s="142">
        <f t="shared" si="32"/>
        <v>0</v>
      </c>
      <c r="S220" s="142">
        <v>0</v>
      </c>
      <c r="T220" s="143">
        <f t="shared" si="33"/>
        <v>0</v>
      </c>
      <c r="AR220" s="144" t="s">
        <v>180</v>
      </c>
      <c r="AT220" s="144" t="s">
        <v>360</v>
      </c>
      <c r="AU220" s="144" t="s">
        <v>84</v>
      </c>
      <c r="AY220" s="16" t="s">
        <v>138</v>
      </c>
      <c r="BE220" s="145">
        <f t="shared" si="34"/>
        <v>99</v>
      </c>
      <c r="BF220" s="145">
        <f t="shared" si="35"/>
        <v>0</v>
      </c>
      <c r="BG220" s="145">
        <f t="shared" si="36"/>
        <v>0</v>
      </c>
      <c r="BH220" s="145">
        <f t="shared" si="37"/>
        <v>0</v>
      </c>
      <c r="BI220" s="145">
        <f t="shared" si="38"/>
        <v>0</v>
      </c>
      <c r="BJ220" s="16" t="s">
        <v>82</v>
      </c>
      <c r="BK220" s="145">
        <f t="shared" si="39"/>
        <v>99</v>
      </c>
      <c r="BL220" s="16" t="s">
        <v>145</v>
      </c>
      <c r="BM220" s="144" t="s">
        <v>1630</v>
      </c>
    </row>
    <row r="221" spans="2:65" s="1" customFormat="1" ht="14.45" customHeight="1">
      <c r="B221" s="31"/>
      <c r="C221" s="132" t="s">
        <v>1026</v>
      </c>
      <c r="D221" s="132" t="s">
        <v>141</v>
      </c>
      <c r="E221" s="133" t="s">
        <v>1631</v>
      </c>
      <c r="F221" s="134" t="s">
        <v>1632</v>
      </c>
      <c r="G221" s="135" t="s">
        <v>171</v>
      </c>
      <c r="H221" s="136">
        <v>13</v>
      </c>
      <c r="I221" s="137">
        <v>79</v>
      </c>
      <c r="J221" s="138">
        <f t="shared" si="30"/>
        <v>1027</v>
      </c>
      <c r="K221" s="139"/>
      <c r="L221" s="31"/>
      <c r="M221" s="140" t="s">
        <v>1</v>
      </c>
      <c r="N221" s="141" t="s">
        <v>39</v>
      </c>
      <c r="P221" s="142">
        <f t="shared" si="31"/>
        <v>0</v>
      </c>
      <c r="Q221" s="142">
        <v>0</v>
      </c>
      <c r="R221" s="142">
        <f t="shared" si="32"/>
        <v>0</v>
      </c>
      <c r="S221" s="142">
        <v>0</v>
      </c>
      <c r="T221" s="143">
        <f t="shared" si="33"/>
        <v>0</v>
      </c>
      <c r="AR221" s="144" t="s">
        <v>145</v>
      </c>
      <c r="AT221" s="144" t="s">
        <v>141</v>
      </c>
      <c r="AU221" s="144" t="s">
        <v>84</v>
      </c>
      <c r="AY221" s="16" t="s">
        <v>138</v>
      </c>
      <c r="BE221" s="145">
        <f t="shared" si="34"/>
        <v>1027</v>
      </c>
      <c r="BF221" s="145">
        <f t="shared" si="35"/>
        <v>0</v>
      </c>
      <c r="BG221" s="145">
        <f t="shared" si="36"/>
        <v>0</v>
      </c>
      <c r="BH221" s="145">
        <f t="shared" si="37"/>
        <v>0</v>
      </c>
      <c r="BI221" s="145">
        <f t="shared" si="38"/>
        <v>0</v>
      </c>
      <c r="BJ221" s="16" t="s">
        <v>82</v>
      </c>
      <c r="BK221" s="145">
        <f t="shared" si="39"/>
        <v>1027</v>
      </c>
      <c r="BL221" s="16" t="s">
        <v>145</v>
      </c>
      <c r="BM221" s="144" t="s">
        <v>1633</v>
      </c>
    </row>
    <row r="222" spans="2:65" s="1" customFormat="1" ht="14.45" customHeight="1">
      <c r="B222" s="31"/>
      <c r="C222" s="167" t="s">
        <v>1030</v>
      </c>
      <c r="D222" s="167" t="s">
        <v>360</v>
      </c>
      <c r="E222" s="168" t="s">
        <v>1634</v>
      </c>
      <c r="F222" s="169" t="s">
        <v>1635</v>
      </c>
      <c r="G222" s="170" t="s">
        <v>1324</v>
      </c>
      <c r="H222" s="171">
        <v>6</v>
      </c>
      <c r="I222" s="172">
        <v>73</v>
      </c>
      <c r="J222" s="173">
        <f t="shared" si="30"/>
        <v>438</v>
      </c>
      <c r="K222" s="174"/>
      <c r="L222" s="175"/>
      <c r="M222" s="176" t="s">
        <v>1</v>
      </c>
      <c r="N222" s="177" t="s">
        <v>39</v>
      </c>
      <c r="P222" s="142">
        <f t="shared" si="31"/>
        <v>0</v>
      </c>
      <c r="Q222" s="142">
        <v>0</v>
      </c>
      <c r="R222" s="142">
        <f t="shared" si="32"/>
        <v>0</v>
      </c>
      <c r="S222" s="142">
        <v>0</v>
      </c>
      <c r="T222" s="143">
        <f t="shared" si="33"/>
        <v>0</v>
      </c>
      <c r="AR222" s="144" t="s">
        <v>180</v>
      </c>
      <c r="AT222" s="144" t="s">
        <v>360</v>
      </c>
      <c r="AU222" s="144" t="s">
        <v>84</v>
      </c>
      <c r="AY222" s="16" t="s">
        <v>138</v>
      </c>
      <c r="BE222" s="145">
        <f t="shared" si="34"/>
        <v>438</v>
      </c>
      <c r="BF222" s="145">
        <f t="shared" si="35"/>
        <v>0</v>
      </c>
      <c r="BG222" s="145">
        <f t="shared" si="36"/>
        <v>0</v>
      </c>
      <c r="BH222" s="145">
        <f t="shared" si="37"/>
        <v>0</v>
      </c>
      <c r="BI222" s="145">
        <f t="shared" si="38"/>
        <v>0</v>
      </c>
      <c r="BJ222" s="16" t="s">
        <v>82</v>
      </c>
      <c r="BK222" s="145">
        <f t="shared" si="39"/>
        <v>438</v>
      </c>
      <c r="BL222" s="16" t="s">
        <v>145</v>
      </c>
      <c r="BM222" s="144" t="s">
        <v>1636</v>
      </c>
    </row>
    <row r="223" spans="2:65" s="1" customFormat="1" ht="14.45" customHeight="1">
      <c r="B223" s="31"/>
      <c r="C223" s="132" t="s">
        <v>1035</v>
      </c>
      <c r="D223" s="132" t="s">
        <v>141</v>
      </c>
      <c r="E223" s="133" t="s">
        <v>1637</v>
      </c>
      <c r="F223" s="134" t="s">
        <v>1638</v>
      </c>
      <c r="G223" s="135" t="s">
        <v>144</v>
      </c>
      <c r="H223" s="136">
        <v>2</v>
      </c>
      <c r="I223" s="137">
        <v>255</v>
      </c>
      <c r="J223" s="138">
        <f t="shared" si="30"/>
        <v>510</v>
      </c>
      <c r="K223" s="139"/>
      <c r="L223" s="31"/>
      <c r="M223" s="140" t="s">
        <v>1</v>
      </c>
      <c r="N223" s="141" t="s">
        <v>39</v>
      </c>
      <c r="P223" s="142">
        <f t="shared" si="31"/>
        <v>0</v>
      </c>
      <c r="Q223" s="142">
        <v>0</v>
      </c>
      <c r="R223" s="142">
        <f t="shared" si="32"/>
        <v>0</v>
      </c>
      <c r="S223" s="142">
        <v>0</v>
      </c>
      <c r="T223" s="143">
        <f t="shared" si="33"/>
        <v>0</v>
      </c>
      <c r="AR223" s="144" t="s">
        <v>145</v>
      </c>
      <c r="AT223" s="144" t="s">
        <v>141</v>
      </c>
      <c r="AU223" s="144" t="s">
        <v>84</v>
      </c>
      <c r="AY223" s="16" t="s">
        <v>138</v>
      </c>
      <c r="BE223" s="145">
        <f t="shared" si="34"/>
        <v>510</v>
      </c>
      <c r="BF223" s="145">
        <f t="shared" si="35"/>
        <v>0</v>
      </c>
      <c r="BG223" s="145">
        <f t="shared" si="36"/>
        <v>0</v>
      </c>
      <c r="BH223" s="145">
        <f t="shared" si="37"/>
        <v>0</v>
      </c>
      <c r="BI223" s="145">
        <f t="shared" si="38"/>
        <v>0</v>
      </c>
      <c r="BJ223" s="16" t="s">
        <v>82</v>
      </c>
      <c r="BK223" s="145">
        <f t="shared" si="39"/>
        <v>510</v>
      </c>
      <c r="BL223" s="16" t="s">
        <v>145</v>
      </c>
      <c r="BM223" s="144" t="s">
        <v>1639</v>
      </c>
    </row>
    <row r="224" spans="2:65" s="1" customFormat="1" ht="14.45" customHeight="1">
      <c r="B224" s="31"/>
      <c r="C224" s="167" t="s">
        <v>1039</v>
      </c>
      <c r="D224" s="167" t="s">
        <v>360</v>
      </c>
      <c r="E224" s="168" t="s">
        <v>1640</v>
      </c>
      <c r="F224" s="169" t="s">
        <v>1641</v>
      </c>
      <c r="G224" s="170" t="s">
        <v>144</v>
      </c>
      <c r="H224" s="171">
        <v>2</v>
      </c>
      <c r="I224" s="172">
        <v>17</v>
      </c>
      <c r="J224" s="173">
        <f t="shared" si="30"/>
        <v>34</v>
      </c>
      <c r="K224" s="174"/>
      <c r="L224" s="175"/>
      <c r="M224" s="176" t="s">
        <v>1</v>
      </c>
      <c r="N224" s="177" t="s">
        <v>39</v>
      </c>
      <c r="P224" s="142">
        <f t="shared" si="31"/>
        <v>0</v>
      </c>
      <c r="Q224" s="142">
        <v>0</v>
      </c>
      <c r="R224" s="142">
        <f t="shared" si="32"/>
        <v>0</v>
      </c>
      <c r="S224" s="142">
        <v>0</v>
      </c>
      <c r="T224" s="143">
        <f t="shared" si="33"/>
        <v>0</v>
      </c>
      <c r="AR224" s="144" t="s">
        <v>180</v>
      </c>
      <c r="AT224" s="144" t="s">
        <v>360</v>
      </c>
      <c r="AU224" s="144" t="s">
        <v>84</v>
      </c>
      <c r="AY224" s="16" t="s">
        <v>138</v>
      </c>
      <c r="BE224" s="145">
        <f t="shared" si="34"/>
        <v>34</v>
      </c>
      <c r="BF224" s="145">
        <f t="shared" si="35"/>
        <v>0</v>
      </c>
      <c r="BG224" s="145">
        <f t="shared" si="36"/>
        <v>0</v>
      </c>
      <c r="BH224" s="145">
        <f t="shared" si="37"/>
        <v>0</v>
      </c>
      <c r="BI224" s="145">
        <f t="shared" si="38"/>
        <v>0</v>
      </c>
      <c r="BJ224" s="16" t="s">
        <v>82</v>
      </c>
      <c r="BK224" s="145">
        <f t="shared" si="39"/>
        <v>34</v>
      </c>
      <c r="BL224" s="16" t="s">
        <v>145</v>
      </c>
      <c r="BM224" s="144" t="s">
        <v>1642</v>
      </c>
    </row>
    <row r="225" spans="2:65" s="11" customFormat="1" ht="22.9" customHeight="1">
      <c r="B225" s="120"/>
      <c r="D225" s="121" t="s">
        <v>73</v>
      </c>
      <c r="E225" s="130" t="s">
        <v>1643</v>
      </c>
      <c r="F225" s="130" t="s">
        <v>1644</v>
      </c>
      <c r="I225" s="123"/>
      <c r="J225" s="131">
        <f>BK225</f>
        <v>67191</v>
      </c>
      <c r="L225" s="120"/>
      <c r="M225" s="125"/>
      <c r="P225" s="126">
        <f>SUM(P226:P231)</f>
        <v>0</v>
      </c>
      <c r="R225" s="126">
        <f>SUM(R226:R231)</f>
        <v>0</v>
      </c>
      <c r="T225" s="127">
        <f>SUM(T226:T231)</f>
        <v>0</v>
      </c>
      <c r="AR225" s="121" t="s">
        <v>139</v>
      </c>
      <c r="AT225" s="128" t="s">
        <v>73</v>
      </c>
      <c r="AU225" s="128" t="s">
        <v>82</v>
      </c>
      <c r="AY225" s="121" t="s">
        <v>138</v>
      </c>
      <c r="BK225" s="129">
        <f>SUM(BK226:BK231)</f>
        <v>67191</v>
      </c>
    </row>
    <row r="226" spans="2:65" s="1" customFormat="1" ht="14.45" customHeight="1">
      <c r="B226" s="31"/>
      <c r="C226" s="132" t="s">
        <v>1043</v>
      </c>
      <c r="D226" s="132" t="s">
        <v>141</v>
      </c>
      <c r="E226" s="133" t="s">
        <v>1645</v>
      </c>
      <c r="F226" s="134" t="s">
        <v>1646</v>
      </c>
      <c r="G226" s="135" t="s">
        <v>144</v>
      </c>
      <c r="H226" s="136">
        <v>2</v>
      </c>
      <c r="I226" s="137">
        <v>1292</v>
      </c>
      <c r="J226" s="138">
        <f t="shared" ref="J226:J231" si="40">ROUND(I226*H226,2)</f>
        <v>2584</v>
      </c>
      <c r="K226" s="139"/>
      <c r="L226" s="31"/>
      <c r="M226" s="140" t="s">
        <v>1</v>
      </c>
      <c r="N226" s="141" t="s">
        <v>39</v>
      </c>
      <c r="P226" s="142">
        <f t="shared" ref="P226:P231" si="41">O226*H226</f>
        <v>0</v>
      </c>
      <c r="Q226" s="142">
        <v>0</v>
      </c>
      <c r="R226" s="142">
        <f t="shared" ref="R226:R231" si="42">Q226*H226</f>
        <v>0</v>
      </c>
      <c r="S226" s="142">
        <v>0</v>
      </c>
      <c r="T226" s="143">
        <f t="shared" ref="T226:T231" si="43">S226*H226</f>
        <v>0</v>
      </c>
      <c r="AR226" s="144" t="s">
        <v>145</v>
      </c>
      <c r="AT226" s="144" t="s">
        <v>141</v>
      </c>
      <c r="AU226" s="144" t="s">
        <v>84</v>
      </c>
      <c r="AY226" s="16" t="s">
        <v>138</v>
      </c>
      <c r="BE226" s="145">
        <f t="shared" ref="BE226:BE231" si="44">IF(N226="základní",J226,0)</f>
        <v>2584</v>
      </c>
      <c r="BF226" s="145">
        <f t="shared" ref="BF226:BF231" si="45">IF(N226="snížená",J226,0)</f>
        <v>0</v>
      </c>
      <c r="BG226" s="145">
        <f t="shared" ref="BG226:BG231" si="46">IF(N226="zákl. přenesená",J226,0)</f>
        <v>0</v>
      </c>
      <c r="BH226" s="145">
        <f t="shared" ref="BH226:BH231" si="47">IF(N226="sníž. přenesená",J226,0)</f>
        <v>0</v>
      </c>
      <c r="BI226" s="145">
        <f t="shared" ref="BI226:BI231" si="48">IF(N226="nulová",J226,0)</f>
        <v>0</v>
      </c>
      <c r="BJ226" s="16" t="s">
        <v>82</v>
      </c>
      <c r="BK226" s="145">
        <f t="shared" ref="BK226:BK231" si="49">ROUND(I226*H226,2)</f>
        <v>2584</v>
      </c>
      <c r="BL226" s="16" t="s">
        <v>145</v>
      </c>
      <c r="BM226" s="144" t="s">
        <v>1647</v>
      </c>
    </row>
    <row r="227" spans="2:65" s="1" customFormat="1" ht="14.45" customHeight="1">
      <c r="B227" s="31"/>
      <c r="C227" s="132" t="s">
        <v>1047</v>
      </c>
      <c r="D227" s="132" t="s">
        <v>141</v>
      </c>
      <c r="E227" s="133" t="s">
        <v>1648</v>
      </c>
      <c r="F227" s="134" t="s">
        <v>1649</v>
      </c>
      <c r="G227" s="135" t="s">
        <v>144</v>
      </c>
      <c r="H227" s="136">
        <v>121</v>
      </c>
      <c r="I227" s="137">
        <v>42</v>
      </c>
      <c r="J227" s="138">
        <f t="shared" si="40"/>
        <v>5082</v>
      </c>
      <c r="K227" s="139"/>
      <c r="L227" s="31"/>
      <c r="M227" s="140" t="s">
        <v>1</v>
      </c>
      <c r="N227" s="141" t="s">
        <v>39</v>
      </c>
      <c r="P227" s="142">
        <f t="shared" si="41"/>
        <v>0</v>
      </c>
      <c r="Q227" s="142">
        <v>0</v>
      </c>
      <c r="R227" s="142">
        <f t="shared" si="42"/>
        <v>0</v>
      </c>
      <c r="S227" s="142">
        <v>0</v>
      </c>
      <c r="T227" s="143">
        <f t="shared" si="43"/>
        <v>0</v>
      </c>
      <c r="AR227" s="144" t="s">
        <v>145</v>
      </c>
      <c r="AT227" s="144" t="s">
        <v>141</v>
      </c>
      <c r="AU227" s="144" t="s">
        <v>84</v>
      </c>
      <c r="AY227" s="16" t="s">
        <v>138</v>
      </c>
      <c r="BE227" s="145">
        <f t="shared" si="44"/>
        <v>5082</v>
      </c>
      <c r="BF227" s="145">
        <f t="shared" si="45"/>
        <v>0</v>
      </c>
      <c r="BG227" s="145">
        <f t="shared" si="46"/>
        <v>0</v>
      </c>
      <c r="BH227" s="145">
        <f t="shared" si="47"/>
        <v>0</v>
      </c>
      <c r="BI227" s="145">
        <f t="shared" si="48"/>
        <v>0</v>
      </c>
      <c r="BJ227" s="16" t="s">
        <v>82</v>
      </c>
      <c r="BK227" s="145">
        <f t="shared" si="49"/>
        <v>5082</v>
      </c>
      <c r="BL227" s="16" t="s">
        <v>145</v>
      </c>
      <c r="BM227" s="144" t="s">
        <v>1650</v>
      </c>
    </row>
    <row r="228" spans="2:65" s="1" customFormat="1" ht="14.45" customHeight="1">
      <c r="B228" s="31"/>
      <c r="C228" s="132" t="s">
        <v>1057</v>
      </c>
      <c r="D228" s="132" t="s">
        <v>141</v>
      </c>
      <c r="E228" s="133" t="s">
        <v>1651</v>
      </c>
      <c r="F228" s="134" t="s">
        <v>1652</v>
      </c>
      <c r="G228" s="135" t="s">
        <v>171</v>
      </c>
      <c r="H228" s="136">
        <v>495</v>
      </c>
      <c r="I228" s="137">
        <v>93</v>
      </c>
      <c r="J228" s="138">
        <f t="shared" si="40"/>
        <v>46035</v>
      </c>
      <c r="K228" s="139"/>
      <c r="L228" s="31"/>
      <c r="M228" s="140" t="s">
        <v>1</v>
      </c>
      <c r="N228" s="141" t="s">
        <v>39</v>
      </c>
      <c r="P228" s="142">
        <f t="shared" si="41"/>
        <v>0</v>
      </c>
      <c r="Q228" s="142">
        <v>0</v>
      </c>
      <c r="R228" s="142">
        <f t="shared" si="42"/>
        <v>0</v>
      </c>
      <c r="S228" s="142">
        <v>0</v>
      </c>
      <c r="T228" s="143">
        <f t="shared" si="43"/>
        <v>0</v>
      </c>
      <c r="AR228" s="144" t="s">
        <v>145</v>
      </c>
      <c r="AT228" s="144" t="s">
        <v>141</v>
      </c>
      <c r="AU228" s="144" t="s">
        <v>84</v>
      </c>
      <c r="AY228" s="16" t="s">
        <v>138</v>
      </c>
      <c r="BE228" s="145">
        <f t="shared" si="44"/>
        <v>46035</v>
      </c>
      <c r="BF228" s="145">
        <f t="shared" si="45"/>
        <v>0</v>
      </c>
      <c r="BG228" s="145">
        <f t="shared" si="46"/>
        <v>0</v>
      </c>
      <c r="BH228" s="145">
        <f t="shared" si="47"/>
        <v>0</v>
      </c>
      <c r="BI228" s="145">
        <f t="shared" si="48"/>
        <v>0</v>
      </c>
      <c r="BJ228" s="16" t="s">
        <v>82</v>
      </c>
      <c r="BK228" s="145">
        <f t="shared" si="49"/>
        <v>46035</v>
      </c>
      <c r="BL228" s="16" t="s">
        <v>145</v>
      </c>
      <c r="BM228" s="144" t="s">
        <v>1653</v>
      </c>
    </row>
    <row r="229" spans="2:65" s="1" customFormat="1" ht="14.45" customHeight="1">
      <c r="B229" s="31"/>
      <c r="C229" s="132" t="s">
        <v>1063</v>
      </c>
      <c r="D229" s="132" t="s">
        <v>141</v>
      </c>
      <c r="E229" s="133" t="s">
        <v>1654</v>
      </c>
      <c r="F229" s="134" t="s">
        <v>1655</v>
      </c>
      <c r="G229" s="135" t="s">
        <v>171</v>
      </c>
      <c r="H229" s="136">
        <v>32</v>
      </c>
      <c r="I229" s="137">
        <v>106</v>
      </c>
      <c r="J229" s="138">
        <f t="shared" si="40"/>
        <v>3392</v>
      </c>
      <c r="K229" s="139"/>
      <c r="L229" s="31"/>
      <c r="M229" s="140" t="s">
        <v>1</v>
      </c>
      <c r="N229" s="141" t="s">
        <v>39</v>
      </c>
      <c r="P229" s="142">
        <f t="shared" si="41"/>
        <v>0</v>
      </c>
      <c r="Q229" s="142">
        <v>0</v>
      </c>
      <c r="R229" s="142">
        <f t="shared" si="42"/>
        <v>0</v>
      </c>
      <c r="S229" s="142">
        <v>0</v>
      </c>
      <c r="T229" s="143">
        <f t="shared" si="43"/>
        <v>0</v>
      </c>
      <c r="AR229" s="144" t="s">
        <v>145</v>
      </c>
      <c r="AT229" s="144" t="s">
        <v>141</v>
      </c>
      <c r="AU229" s="144" t="s">
        <v>84</v>
      </c>
      <c r="AY229" s="16" t="s">
        <v>138</v>
      </c>
      <c r="BE229" s="145">
        <f t="shared" si="44"/>
        <v>3392</v>
      </c>
      <c r="BF229" s="145">
        <f t="shared" si="45"/>
        <v>0</v>
      </c>
      <c r="BG229" s="145">
        <f t="shared" si="46"/>
        <v>0</v>
      </c>
      <c r="BH229" s="145">
        <f t="shared" si="47"/>
        <v>0</v>
      </c>
      <c r="BI229" s="145">
        <f t="shared" si="48"/>
        <v>0</v>
      </c>
      <c r="BJ229" s="16" t="s">
        <v>82</v>
      </c>
      <c r="BK229" s="145">
        <f t="shared" si="49"/>
        <v>3392</v>
      </c>
      <c r="BL229" s="16" t="s">
        <v>145</v>
      </c>
      <c r="BM229" s="144" t="s">
        <v>1656</v>
      </c>
    </row>
    <row r="230" spans="2:65" s="1" customFormat="1" ht="14.45" customHeight="1">
      <c r="B230" s="31"/>
      <c r="C230" s="132" t="s">
        <v>1068</v>
      </c>
      <c r="D230" s="132" t="s">
        <v>141</v>
      </c>
      <c r="E230" s="133" t="s">
        <v>1657</v>
      </c>
      <c r="F230" s="134" t="s">
        <v>1658</v>
      </c>
      <c r="G230" s="135" t="s">
        <v>171</v>
      </c>
      <c r="H230" s="136">
        <v>11</v>
      </c>
      <c r="I230" s="137">
        <v>571</v>
      </c>
      <c r="J230" s="138">
        <f t="shared" si="40"/>
        <v>6281</v>
      </c>
      <c r="K230" s="139"/>
      <c r="L230" s="31"/>
      <c r="M230" s="140" t="s">
        <v>1</v>
      </c>
      <c r="N230" s="141" t="s">
        <v>39</v>
      </c>
      <c r="P230" s="142">
        <f t="shared" si="41"/>
        <v>0</v>
      </c>
      <c r="Q230" s="142">
        <v>0</v>
      </c>
      <c r="R230" s="142">
        <f t="shared" si="42"/>
        <v>0</v>
      </c>
      <c r="S230" s="142">
        <v>0</v>
      </c>
      <c r="T230" s="143">
        <f t="shared" si="43"/>
        <v>0</v>
      </c>
      <c r="AR230" s="144" t="s">
        <v>145</v>
      </c>
      <c r="AT230" s="144" t="s">
        <v>141</v>
      </c>
      <c r="AU230" s="144" t="s">
        <v>84</v>
      </c>
      <c r="AY230" s="16" t="s">
        <v>138</v>
      </c>
      <c r="BE230" s="145">
        <f t="shared" si="44"/>
        <v>6281</v>
      </c>
      <c r="BF230" s="145">
        <f t="shared" si="45"/>
        <v>0</v>
      </c>
      <c r="BG230" s="145">
        <f t="shared" si="46"/>
        <v>0</v>
      </c>
      <c r="BH230" s="145">
        <f t="shared" si="47"/>
        <v>0</v>
      </c>
      <c r="BI230" s="145">
        <f t="shared" si="48"/>
        <v>0</v>
      </c>
      <c r="BJ230" s="16" t="s">
        <v>82</v>
      </c>
      <c r="BK230" s="145">
        <f t="shared" si="49"/>
        <v>6281</v>
      </c>
      <c r="BL230" s="16" t="s">
        <v>145</v>
      </c>
      <c r="BM230" s="144" t="s">
        <v>1659</v>
      </c>
    </row>
    <row r="231" spans="2:65" s="1" customFormat="1" ht="14.45" customHeight="1">
      <c r="B231" s="31"/>
      <c r="C231" s="132" t="s">
        <v>1073</v>
      </c>
      <c r="D231" s="132" t="s">
        <v>141</v>
      </c>
      <c r="E231" s="133" t="s">
        <v>1660</v>
      </c>
      <c r="F231" s="134" t="s">
        <v>1661</v>
      </c>
      <c r="G231" s="135" t="s">
        <v>171</v>
      </c>
      <c r="H231" s="136">
        <v>11</v>
      </c>
      <c r="I231" s="137">
        <v>347</v>
      </c>
      <c r="J231" s="138">
        <f t="shared" si="40"/>
        <v>3817</v>
      </c>
      <c r="K231" s="139"/>
      <c r="L231" s="31"/>
      <c r="M231" s="140" t="s">
        <v>1</v>
      </c>
      <c r="N231" s="141" t="s">
        <v>39</v>
      </c>
      <c r="P231" s="142">
        <f t="shared" si="41"/>
        <v>0</v>
      </c>
      <c r="Q231" s="142">
        <v>0</v>
      </c>
      <c r="R231" s="142">
        <f t="shared" si="42"/>
        <v>0</v>
      </c>
      <c r="S231" s="142">
        <v>0</v>
      </c>
      <c r="T231" s="143">
        <f t="shared" si="43"/>
        <v>0</v>
      </c>
      <c r="AR231" s="144" t="s">
        <v>145</v>
      </c>
      <c r="AT231" s="144" t="s">
        <v>141</v>
      </c>
      <c r="AU231" s="144" t="s">
        <v>84</v>
      </c>
      <c r="AY231" s="16" t="s">
        <v>138</v>
      </c>
      <c r="BE231" s="145">
        <f t="shared" si="44"/>
        <v>3817</v>
      </c>
      <c r="BF231" s="145">
        <f t="shared" si="45"/>
        <v>0</v>
      </c>
      <c r="BG231" s="145">
        <f t="shared" si="46"/>
        <v>0</v>
      </c>
      <c r="BH231" s="145">
        <f t="shared" si="47"/>
        <v>0</v>
      </c>
      <c r="BI231" s="145">
        <f t="shared" si="48"/>
        <v>0</v>
      </c>
      <c r="BJ231" s="16" t="s">
        <v>82</v>
      </c>
      <c r="BK231" s="145">
        <f t="shared" si="49"/>
        <v>3817</v>
      </c>
      <c r="BL231" s="16" t="s">
        <v>145</v>
      </c>
      <c r="BM231" s="144" t="s">
        <v>1662</v>
      </c>
    </row>
    <row r="232" spans="2:65" s="11" customFormat="1" ht="25.9" customHeight="1">
      <c r="B232" s="120"/>
      <c r="D232" s="121" t="s">
        <v>73</v>
      </c>
      <c r="E232" s="122" t="s">
        <v>1663</v>
      </c>
      <c r="F232" s="122" t="s">
        <v>1664</v>
      </c>
      <c r="I232" s="123"/>
      <c r="J232" s="124">
        <f>BK232</f>
        <v>21400</v>
      </c>
      <c r="L232" s="120"/>
      <c r="M232" s="125"/>
      <c r="P232" s="126">
        <f>SUM(P233:P235)</f>
        <v>0</v>
      </c>
      <c r="R232" s="126">
        <f>SUM(R233:R235)</f>
        <v>0</v>
      </c>
      <c r="T232" s="127">
        <f>SUM(T233:T235)</f>
        <v>0</v>
      </c>
      <c r="AR232" s="121" t="s">
        <v>145</v>
      </c>
      <c r="AT232" s="128" t="s">
        <v>73</v>
      </c>
      <c r="AU232" s="128" t="s">
        <v>74</v>
      </c>
      <c r="AY232" s="121" t="s">
        <v>138</v>
      </c>
      <c r="BK232" s="129">
        <f>SUM(BK233:BK235)</f>
        <v>21400</v>
      </c>
    </row>
    <row r="233" spans="2:65" s="1" customFormat="1" ht="14.45" customHeight="1">
      <c r="B233" s="31"/>
      <c r="C233" s="132" t="s">
        <v>1077</v>
      </c>
      <c r="D233" s="132" t="s">
        <v>141</v>
      </c>
      <c r="E233" s="133" t="s">
        <v>1665</v>
      </c>
      <c r="F233" s="134" t="s">
        <v>1666</v>
      </c>
      <c r="G233" s="135" t="s">
        <v>1667</v>
      </c>
      <c r="H233" s="136">
        <v>1</v>
      </c>
      <c r="I233" s="137">
        <v>2140</v>
      </c>
      <c r="J233" s="138">
        <f>ROUND(I233*H233,2)</f>
        <v>2140</v>
      </c>
      <c r="K233" s="139"/>
      <c r="L233" s="31"/>
      <c r="M233" s="140" t="s">
        <v>1</v>
      </c>
      <c r="N233" s="141" t="s">
        <v>39</v>
      </c>
      <c r="P233" s="142">
        <f>O233*H233</f>
        <v>0</v>
      </c>
      <c r="Q233" s="142">
        <v>0</v>
      </c>
      <c r="R233" s="142">
        <f>Q233*H233</f>
        <v>0</v>
      </c>
      <c r="S233" s="142">
        <v>0</v>
      </c>
      <c r="T233" s="143">
        <f>S233*H233</f>
        <v>0</v>
      </c>
      <c r="AR233" s="144" t="s">
        <v>145</v>
      </c>
      <c r="AT233" s="144" t="s">
        <v>141</v>
      </c>
      <c r="AU233" s="144" t="s">
        <v>82</v>
      </c>
      <c r="AY233" s="16" t="s">
        <v>138</v>
      </c>
      <c r="BE233" s="145">
        <f>IF(N233="základní",J233,0)</f>
        <v>2140</v>
      </c>
      <c r="BF233" s="145">
        <f>IF(N233="snížená",J233,0)</f>
        <v>0</v>
      </c>
      <c r="BG233" s="145">
        <f>IF(N233="zákl. přenesená",J233,0)</f>
        <v>0</v>
      </c>
      <c r="BH233" s="145">
        <f>IF(N233="sníž. přenesená",J233,0)</f>
        <v>0</v>
      </c>
      <c r="BI233" s="145">
        <f>IF(N233="nulová",J233,0)</f>
        <v>0</v>
      </c>
      <c r="BJ233" s="16" t="s">
        <v>82</v>
      </c>
      <c r="BK233" s="145">
        <f>ROUND(I233*H233,2)</f>
        <v>2140</v>
      </c>
      <c r="BL233" s="16" t="s">
        <v>145</v>
      </c>
      <c r="BM233" s="144" t="s">
        <v>1668</v>
      </c>
    </row>
    <row r="234" spans="2:65" s="1" customFormat="1" ht="14.45" customHeight="1">
      <c r="B234" s="31"/>
      <c r="C234" s="132" t="s">
        <v>1082</v>
      </c>
      <c r="D234" s="132" t="s">
        <v>141</v>
      </c>
      <c r="E234" s="133" t="s">
        <v>1669</v>
      </c>
      <c r="F234" s="134" t="s">
        <v>1670</v>
      </c>
      <c r="G234" s="135" t="s">
        <v>1667</v>
      </c>
      <c r="H234" s="136">
        <v>1</v>
      </c>
      <c r="I234" s="137">
        <v>2140</v>
      </c>
      <c r="J234" s="138">
        <f>ROUND(I234*H234,2)</f>
        <v>2140</v>
      </c>
      <c r="K234" s="139"/>
      <c r="L234" s="31"/>
      <c r="M234" s="140" t="s">
        <v>1</v>
      </c>
      <c r="N234" s="141" t="s">
        <v>39</v>
      </c>
      <c r="P234" s="142">
        <f>O234*H234</f>
        <v>0</v>
      </c>
      <c r="Q234" s="142">
        <v>0</v>
      </c>
      <c r="R234" s="142">
        <f>Q234*H234</f>
        <v>0</v>
      </c>
      <c r="S234" s="142">
        <v>0</v>
      </c>
      <c r="T234" s="143">
        <f>S234*H234</f>
        <v>0</v>
      </c>
      <c r="AR234" s="144" t="s">
        <v>145</v>
      </c>
      <c r="AT234" s="144" t="s">
        <v>141</v>
      </c>
      <c r="AU234" s="144" t="s">
        <v>82</v>
      </c>
      <c r="AY234" s="16" t="s">
        <v>138</v>
      </c>
      <c r="BE234" s="145">
        <f>IF(N234="základní",J234,0)</f>
        <v>2140</v>
      </c>
      <c r="BF234" s="145">
        <f>IF(N234="snížená",J234,0)</f>
        <v>0</v>
      </c>
      <c r="BG234" s="145">
        <f>IF(N234="zákl. přenesená",J234,0)</f>
        <v>0</v>
      </c>
      <c r="BH234" s="145">
        <f>IF(N234="sníž. přenesená",J234,0)</f>
        <v>0</v>
      </c>
      <c r="BI234" s="145">
        <f>IF(N234="nulová",J234,0)</f>
        <v>0</v>
      </c>
      <c r="BJ234" s="16" t="s">
        <v>82</v>
      </c>
      <c r="BK234" s="145">
        <f>ROUND(I234*H234,2)</f>
        <v>2140</v>
      </c>
      <c r="BL234" s="16" t="s">
        <v>145</v>
      </c>
      <c r="BM234" s="144" t="s">
        <v>1671</v>
      </c>
    </row>
    <row r="235" spans="2:65" s="1" customFormat="1" ht="14.45" customHeight="1">
      <c r="B235" s="31"/>
      <c r="C235" s="132" t="s">
        <v>1089</v>
      </c>
      <c r="D235" s="132" t="s">
        <v>141</v>
      </c>
      <c r="E235" s="133" t="s">
        <v>1672</v>
      </c>
      <c r="F235" s="134" t="s">
        <v>1673</v>
      </c>
      <c r="G235" s="135" t="s">
        <v>1667</v>
      </c>
      <c r="H235" s="136">
        <v>1</v>
      </c>
      <c r="I235" s="137">
        <v>17120</v>
      </c>
      <c r="J235" s="138">
        <f>ROUND(I235*H235,2)</f>
        <v>17120</v>
      </c>
      <c r="K235" s="139"/>
      <c r="L235" s="31"/>
      <c r="M235" s="182" t="s">
        <v>1</v>
      </c>
      <c r="N235" s="183" t="s">
        <v>39</v>
      </c>
      <c r="O235" s="184"/>
      <c r="P235" s="185">
        <f>O235*H235</f>
        <v>0</v>
      </c>
      <c r="Q235" s="185">
        <v>0</v>
      </c>
      <c r="R235" s="185">
        <f>Q235*H235</f>
        <v>0</v>
      </c>
      <c r="S235" s="185">
        <v>0</v>
      </c>
      <c r="T235" s="186">
        <f>S235*H235</f>
        <v>0</v>
      </c>
      <c r="AR235" s="144" t="s">
        <v>145</v>
      </c>
      <c r="AT235" s="144" t="s">
        <v>141</v>
      </c>
      <c r="AU235" s="144" t="s">
        <v>82</v>
      </c>
      <c r="AY235" s="16" t="s">
        <v>138</v>
      </c>
      <c r="BE235" s="145">
        <f>IF(N235="základní",J235,0)</f>
        <v>17120</v>
      </c>
      <c r="BF235" s="145">
        <f>IF(N235="snížená",J235,0)</f>
        <v>0</v>
      </c>
      <c r="BG235" s="145">
        <f>IF(N235="zákl. přenesená",J235,0)</f>
        <v>0</v>
      </c>
      <c r="BH235" s="145">
        <f>IF(N235="sníž. přenesená",J235,0)</f>
        <v>0</v>
      </c>
      <c r="BI235" s="145">
        <f>IF(N235="nulová",J235,0)</f>
        <v>0</v>
      </c>
      <c r="BJ235" s="16" t="s">
        <v>82</v>
      </c>
      <c r="BK235" s="145">
        <f>ROUND(I235*H235,2)</f>
        <v>17120</v>
      </c>
      <c r="BL235" s="16" t="s">
        <v>145</v>
      </c>
      <c r="BM235" s="144" t="s">
        <v>1674</v>
      </c>
    </row>
    <row r="236" spans="2:65" s="1" customFormat="1" ht="6.95" customHeight="1">
      <c r="B236" s="43"/>
      <c r="C236" s="44"/>
      <c r="D236" s="44"/>
      <c r="E236" s="44"/>
      <c r="F236" s="44"/>
      <c r="G236" s="44"/>
      <c r="H236" s="44"/>
      <c r="I236" s="44"/>
      <c r="J236" s="44"/>
      <c r="K236" s="44"/>
      <c r="L236" s="31"/>
    </row>
  </sheetData>
  <sheetProtection password="CC35" sheet="1" objects="1" scenarios="1" formatColumns="0" formatRows="0" autoFilter="0"/>
  <autoFilter ref="C119:K235" xr:uid="{00000000-0009-0000-0000-000004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205"/>
  <sheetViews>
    <sheetView showGridLines="0" topLeftCell="A207" workbookViewId="0">
      <selection activeCell="F244" sqref="F243:F244"/>
    </sheetView>
  </sheetViews>
  <sheetFormatPr defaultRowHeight="15"/>
  <cols>
    <col min="1" max="1" width="8.83203125" customWidth="1"/>
    <col min="2" max="2" width="1.1640625" customWidth="1"/>
    <col min="3" max="4" width="4.5" customWidth="1"/>
    <col min="5" max="5" width="18.33203125" customWidth="1"/>
    <col min="6" max="6" width="108" customWidth="1"/>
    <col min="7" max="7" width="8" customWidth="1"/>
    <col min="8" max="8" width="15" customWidth="1"/>
    <col min="9" max="9" width="16.83203125" customWidth="1"/>
    <col min="10" max="10" width="23.83203125" customWidth="1"/>
    <col min="11" max="11" width="23.83203125" hidden="1" customWidth="1"/>
    <col min="12" max="12" width="10" customWidth="1"/>
    <col min="13" max="13" width="11.5" hidden="1" customWidth="1"/>
    <col min="14" max="14" width="9.1640625" hidden="1"/>
    <col min="15" max="20" width="15.1640625" hidden="1" customWidth="1"/>
    <col min="21" max="21" width="17.5" hidden="1" customWidth="1"/>
    <col min="22" max="22" width="13.1640625" customWidth="1"/>
    <col min="23" max="23" width="17.5" customWidth="1"/>
    <col min="24" max="24" width="13.1640625" customWidth="1"/>
    <col min="25" max="25" width="16" customWidth="1"/>
    <col min="26" max="26" width="11.6640625" customWidth="1"/>
    <col min="27" max="27" width="16" customWidth="1"/>
    <col min="28" max="28" width="17.5" customWidth="1"/>
    <col min="29" max="29" width="11.6640625" customWidth="1"/>
    <col min="30" max="30" width="16" customWidth="1"/>
    <col min="31" max="31" width="17.5" customWidth="1"/>
    <col min="44" max="65" width="9.1640625" hidden="1"/>
  </cols>
  <sheetData>
    <row r="2" spans="2:46" ht="36.950000000000003" customHeight="1">
      <c r="L2" s="196"/>
      <c r="M2" s="196"/>
      <c r="N2" s="196"/>
      <c r="O2" s="196"/>
      <c r="P2" s="196"/>
      <c r="Q2" s="196"/>
      <c r="R2" s="196"/>
      <c r="S2" s="196"/>
      <c r="T2" s="196"/>
      <c r="U2" s="196"/>
      <c r="V2" s="196"/>
      <c r="AT2" s="16" t="s">
        <v>96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84</v>
      </c>
    </row>
    <row r="4" spans="2:46" ht="24.95" customHeight="1">
      <c r="B4" s="19"/>
      <c r="D4" s="20" t="s">
        <v>100</v>
      </c>
      <c r="L4" s="19"/>
      <c r="M4" s="87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4.45" customHeight="1">
      <c r="B7" s="19"/>
      <c r="E7" s="225" t="str">
        <f>'Rekapitulace stavby'!K6</f>
        <v>Modernizace objektu MŠ Školní ul. Chodov -Hospodářská budova</v>
      </c>
      <c r="F7" s="226"/>
      <c r="G7" s="226"/>
      <c r="H7" s="226"/>
      <c r="L7" s="19"/>
    </row>
    <row r="8" spans="2:46" s="1" customFormat="1" ht="12" customHeight="1">
      <c r="B8" s="31"/>
      <c r="D8" s="26" t="s">
        <v>101</v>
      </c>
      <c r="L8" s="31"/>
    </row>
    <row r="9" spans="2:46" s="1" customFormat="1" ht="15.6" customHeight="1">
      <c r="B9" s="31"/>
      <c r="E9" s="207" t="s">
        <v>1675</v>
      </c>
      <c r="F9" s="227"/>
      <c r="G9" s="227"/>
      <c r="H9" s="227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21</v>
      </c>
      <c r="I12" s="26" t="s">
        <v>22</v>
      </c>
      <c r="J12" s="51">
        <f>'Rekapitulace stavby'!AN8</f>
        <v>45719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23</v>
      </c>
      <c r="I14" s="26" t="s">
        <v>24</v>
      </c>
      <c r="J14" s="24" t="s">
        <v>1</v>
      </c>
      <c r="L14" s="31"/>
    </row>
    <row r="15" spans="2:46" s="1" customFormat="1" ht="18" customHeight="1">
      <c r="B15" s="31"/>
      <c r="E15" s="24" t="s">
        <v>25</v>
      </c>
      <c r="I15" s="26" t="s">
        <v>26</v>
      </c>
      <c r="J15" s="24" t="s">
        <v>1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27</v>
      </c>
      <c r="I17" s="26" t="s">
        <v>24</v>
      </c>
      <c r="J17" s="27" t="str">
        <f>'Rekapitulace stavby'!AN13</f>
        <v>14707551</v>
      </c>
      <c r="L17" s="31"/>
    </row>
    <row r="18" spans="2:12" s="1" customFormat="1" ht="18" customHeight="1">
      <c r="B18" s="31"/>
      <c r="E18" s="228" t="str">
        <f>'Rekapitulace stavby'!E14</f>
        <v>STASKO plus,spol. s r.o.,Rolavská 10,K.Vary</v>
      </c>
      <c r="F18" s="195"/>
      <c r="G18" s="195"/>
      <c r="H18" s="195"/>
      <c r="I18" s="26" t="s">
        <v>26</v>
      </c>
      <c r="J18" s="27" t="str">
        <f>'Rekapitulace stavby'!AN14</f>
        <v>CZ14707551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28</v>
      </c>
      <c r="I20" s="26" t="s">
        <v>24</v>
      </c>
      <c r="J20" s="24" t="s">
        <v>1</v>
      </c>
      <c r="L20" s="31"/>
    </row>
    <row r="21" spans="2:12" s="1" customFormat="1" ht="18" customHeight="1">
      <c r="B21" s="31"/>
      <c r="E21" s="24" t="s">
        <v>29</v>
      </c>
      <c r="I21" s="26" t="s">
        <v>26</v>
      </c>
      <c r="J21" s="24" t="s">
        <v>1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31</v>
      </c>
      <c r="I23" s="26" t="s">
        <v>24</v>
      </c>
      <c r="J23" s="24" t="s">
        <v>1</v>
      </c>
      <c r="L23" s="31"/>
    </row>
    <row r="24" spans="2:12" s="1" customFormat="1" ht="18" customHeight="1">
      <c r="B24" s="31"/>
      <c r="E24" s="24" t="s">
        <v>32</v>
      </c>
      <c r="I24" s="26" t="s">
        <v>26</v>
      </c>
      <c r="J24" s="24" t="s">
        <v>1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33</v>
      </c>
      <c r="L26" s="31"/>
    </row>
    <row r="27" spans="2:12" s="7" customFormat="1" ht="14.45" customHeight="1">
      <c r="B27" s="88"/>
      <c r="E27" s="200" t="s">
        <v>1</v>
      </c>
      <c r="F27" s="200"/>
      <c r="G27" s="200"/>
      <c r="H27" s="200"/>
      <c r="L27" s="88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89" t="s">
        <v>34</v>
      </c>
      <c r="J30" s="65">
        <f>ROUND(J122, 2)</f>
        <v>119162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36</v>
      </c>
      <c r="I32" s="34" t="s">
        <v>35</v>
      </c>
      <c r="J32" s="34" t="s">
        <v>37</v>
      </c>
      <c r="L32" s="31"/>
    </row>
    <row r="33" spans="2:12" s="1" customFormat="1" ht="14.45" customHeight="1">
      <c r="B33" s="31"/>
      <c r="D33" s="54" t="s">
        <v>38</v>
      </c>
      <c r="E33" s="26" t="s">
        <v>39</v>
      </c>
      <c r="F33" s="90">
        <f>ROUND((SUM(BE122:BE204)),  2)</f>
        <v>119162</v>
      </c>
      <c r="I33" s="91">
        <v>0.21</v>
      </c>
      <c r="J33" s="90">
        <f>ROUND(((SUM(BE122:BE204))*I33),  2)</f>
        <v>25024.02</v>
      </c>
      <c r="L33" s="31"/>
    </row>
    <row r="34" spans="2:12" s="1" customFormat="1" ht="14.45" customHeight="1">
      <c r="B34" s="31"/>
      <c r="E34" s="26" t="s">
        <v>40</v>
      </c>
      <c r="F34" s="90">
        <f>ROUND((SUM(BF122:BF204)),  2)</f>
        <v>0</v>
      </c>
      <c r="I34" s="91">
        <v>0.12</v>
      </c>
      <c r="J34" s="90">
        <f>ROUND(((SUM(BF122:BF204))*I34),  2)</f>
        <v>0</v>
      </c>
      <c r="L34" s="31"/>
    </row>
    <row r="35" spans="2:12" s="1" customFormat="1" ht="14.45" hidden="1" customHeight="1">
      <c r="B35" s="31"/>
      <c r="E35" s="26" t="s">
        <v>41</v>
      </c>
      <c r="F35" s="90">
        <f>ROUND((SUM(BG122:BG204)),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42</v>
      </c>
      <c r="F36" s="90">
        <f>ROUND((SUM(BH122:BH204)),  2)</f>
        <v>0</v>
      </c>
      <c r="I36" s="91">
        <v>0.12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43</v>
      </c>
      <c r="F37" s="90">
        <f>ROUND((SUM(BI122:BI204)),  2)</f>
        <v>0</v>
      </c>
      <c r="I37" s="91">
        <v>0</v>
      </c>
      <c r="J37" s="90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2"/>
      <c r="D39" s="93" t="s">
        <v>44</v>
      </c>
      <c r="E39" s="56"/>
      <c r="F39" s="56"/>
      <c r="G39" s="94" t="s">
        <v>45</v>
      </c>
      <c r="H39" s="95" t="s">
        <v>46</v>
      </c>
      <c r="I39" s="56"/>
      <c r="J39" s="96">
        <f>SUM(J30:J37)</f>
        <v>144186.01999999999</v>
      </c>
      <c r="K39" s="97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2" t="s">
        <v>49</v>
      </c>
      <c r="E61" s="33"/>
      <c r="F61" s="98" t="s">
        <v>50</v>
      </c>
      <c r="G61" s="42" t="s">
        <v>49</v>
      </c>
      <c r="H61" s="33"/>
      <c r="I61" s="33"/>
      <c r="J61" s="99" t="s">
        <v>50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0" t="s">
        <v>51</v>
      </c>
      <c r="E65" s="41"/>
      <c r="F65" s="41"/>
      <c r="G65" s="40" t="s">
        <v>52</v>
      </c>
      <c r="H65" s="41"/>
      <c r="I65" s="41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2" t="s">
        <v>49</v>
      </c>
      <c r="E76" s="33"/>
      <c r="F76" s="98" t="s">
        <v>50</v>
      </c>
      <c r="G76" s="42" t="s">
        <v>49</v>
      </c>
      <c r="H76" s="33"/>
      <c r="I76" s="33"/>
      <c r="J76" s="99" t="s">
        <v>50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103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4.45" customHeight="1">
      <c r="B85" s="31"/>
      <c r="E85" s="225" t="str">
        <f>E7</f>
        <v>Modernizace objektu MŠ Školní ul. Chodov -Hospodářská budova</v>
      </c>
      <c r="F85" s="226"/>
      <c r="G85" s="226"/>
      <c r="H85" s="226"/>
      <c r="L85" s="31"/>
    </row>
    <row r="86" spans="2:47" s="1" customFormat="1" ht="12" customHeight="1">
      <c r="B86" s="31"/>
      <c r="C86" s="26" t="s">
        <v>101</v>
      </c>
      <c r="L86" s="31"/>
    </row>
    <row r="87" spans="2:47" s="1" customFormat="1" ht="15.6" customHeight="1">
      <c r="B87" s="31"/>
      <c r="E87" s="207" t="str">
        <f>E9</f>
        <v>05 - Vzduchotechnika</v>
      </c>
      <c r="F87" s="227"/>
      <c r="G87" s="227"/>
      <c r="H87" s="227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 xml:space="preserve"> </v>
      </c>
      <c r="I89" s="26" t="s">
        <v>22</v>
      </c>
      <c r="J89" s="51">
        <f>IF(J12="","",J12)</f>
        <v>45719</v>
      </c>
      <c r="L89" s="31"/>
    </row>
    <row r="90" spans="2:47" s="1" customFormat="1" ht="6.95" customHeight="1">
      <c r="B90" s="31"/>
      <c r="L90" s="31"/>
    </row>
    <row r="91" spans="2:47" s="1" customFormat="1" ht="26.45" customHeight="1">
      <c r="B91" s="31"/>
      <c r="C91" s="26" t="s">
        <v>23</v>
      </c>
      <c r="F91" s="24" t="str">
        <f>E15</f>
        <v>MŠ Chodov -příspěvková organizace</v>
      </c>
      <c r="I91" s="26" t="s">
        <v>28</v>
      </c>
      <c r="J91" s="29" t="str">
        <f>E21</f>
        <v>Anna Dindáková, Staré Sedlo</v>
      </c>
      <c r="L91" s="31"/>
    </row>
    <row r="92" spans="2:47" s="1" customFormat="1" ht="15.6" customHeight="1">
      <c r="B92" s="31"/>
      <c r="C92" s="26" t="s">
        <v>27</v>
      </c>
      <c r="F92" s="24" t="str">
        <f>IF(E18="","",E18)</f>
        <v>STASKO plus,spol. s r.o.,Rolavská 10,K.Vary</v>
      </c>
      <c r="I92" s="26" t="s">
        <v>31</v>
      </c>
      <c r="J92" s="29" t="str">
        <f>E24</f>
        <v>Šimková Dita, K.Vary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104</v>
      </c>
      <c r="D94" s="92"/>
      <c r="E94" s="92"/>
      <c r="F94" s="92"/>
      <c r="G94" s="92"/>
      <c r="H94" s="92"/>
      <c r="I94" s="92"/>
      <c r="J94" s="101" t="s">
        <v>105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2" t="s">
        <v>106</v>
      </c>
      <c r="J96" s="65">
        <f>J122</f>
        <v>119162</v>
      </c>
      <c r="L96" s="31"/>
      <c r="AU96" s="16" t="s">
        <v>107</v>
      </c>
    </row>
    <row r="97" spans="2:12" s="8" customFormat="1" ht="24.95" customHeight="1">
      <c r="B97" s="103"/>
      <c r="D97" s="104" t="s">
        <v>114</v>
      </c>
      <c r="E97" s="105"/>
      <c r="F97" s="105"/>
      <c r="G97" s="105"/>
      <c r="H97" s="105"/>
      <c r="I97" s="105"/>
      <c r="J97" s="106">
        <f>J123</f>
        <v>119162</v>
      </c>
      <c r="L97" s="103"/>
    </row>
    <row r="98" spans="2:12" s="9" customFormat="1" ht="19.899999999999999" customHeight="1">
      <c r="B98" s="107"/>
      <c r="D98" s="108" t="s">
        <v>1676</v>
      </c>
      <c r="E98" s="109"/>
      <c r="F98" s="109"/>
      <c r="G98" s="109"/>
      <c r="H98" s="109"/>
      <c r="I98" s="109"/>
      <c r="J98" s="110">
        <f>J124</f>
        <v>26006</v>
      </c>
      <c r="L98" s="107"/>
    </row>
    <row r="99" spans="2:12" s="9" customFormat="1" ht="19.899999999999999" customHeight="1">
      <c r="B99" s="107"/>
      <c r="D99" s="108" t="s">
        <v>1677</v>
      </c>
      <c r="E99" s="109"/>
      <c r="F99" s="109"/>
      <c r="G99" s="109"/>
      <c r="H99" s="109"/>
      <c r="I99" s="109"/>
      <c r="J99" s="110">
        <f>J140</f>
        <v>25343</v>
      </c>
      <c r="L99" s="107"/>
    </row>
    <row r="100" spans="2:12" s="9" customFormat="1" ht="19.899999999999999" customHeight="1">
      <c r="B100" s="107"/>
      <c r="D100" s="108" t="s">
        <v>1678</v>
      </c>
      <c r="E100" s="109"/>
      <c r="F100" s="109"/>
      <c r="G100" s="109"/>
      <c r="H100" s="109"/>
      <c r="I100" s="109"/>
      <c r="J100" s="110">
        <f>J159</f>
        <v>21890</v>
      </c>
      <c r="L100" s="107"/>
    </row>
    <row r="101" spans="2:12" s="9" customFormat="1" ht="19.899999999999999" customHeight="1">
      <c r="B101" s="107"/>
      <c r="D101" s="108" t="s">
        <v>1679</v>
      </c>
      <c r="E101" s="109"/>
      <c r="F101" s="109"/>
      <c r="G101" s="109"/>
      <c r="H101" s="109"/>
      <c r="I101" s="109"/>
      <c r="J101" s="110">
        <f>J174</f>
        <v>24705</v>
      </c>
      <c r="L101" s="107"/>
    </row>
    <row r="102" spans="2:12" s="9" customFormat="1" ht="19.899999999999999" customHeight="1">
      <c r="B102" s="107"/>
      <c r="D102" s="108" t="s">
        <v>1680</v>
      </c>
      <c r="E102" s="109"/>
      <c r="F102" s="109"/>
      <c r="G102" s="109"/>
      <c r="H102" s="109"/>
      <c r="I102" s="109"/>
      <c r="J102" s="110">
        <f>J189</f>
        <v>21218</v>
      </c>
      <c r="L102" s="107"/>
    </row>
    <row r="103" spans="2:12" s="1" customFormat="1" ht="21.75" customHeight="1">
      <c r="B103" s="31"/>
      <c r="L103" s="31"/>
    </row>
    <row r="104" spans="2:12" s="1" customFormat="1" ht="6.95" customHeight="1">
      <c r="B104" s="43"/>
      <c r="C104" s="44"/>
      <c r="D104" s="44"/>
      <c r="E104" s="44"/>
      <c r="F104" s="44"/>
      <c r="G104" s="44"/>
      <c r="H104" s="44"/>
      <c r="I104" s="44"/>
      <c r="J104" s="44"/>
      <c r="K104" s="44"/>
      <c r="L104" s="31"/>
    </row>
    <row r="108" spans="2:12" s="1" customFormat="1" ht="6.95" customHeight="1">
      <c r="B108" s="45"/>
      <c r="C108" s="46"/>
      <c r="D108" s="46"/>
      <c r="E108" s="46"/>
      <c r="F108" s="46"/>
      <c r="G108" s="46"/>
      <c r="H108" s="46"/>
      <c r="I108" s="46"/>
      <c r="J108" s="46"/>
      <c r="K108" s="46"/>
      <c r="L108" s="31"/>
    </row>
    <row r="109" spans="2:12" s="1" customFormat="1" ht="24.95" customHeight="1">
      <c r="B109" s="31"/>
      <c r="C109" s="20" t="s">
        <v>123</v>
      </c>
      <c r="L109" s="31"/>
    </row>
    <row r="110" spans="2:12" s="1" customFormat="1" ht="6.95" customHeight="1">
      <c r="B110" s="31"/>
      <c r="L110" s="31"/>
    </row>
    <row r="111" spans="2:12" s="1" customFormat="1" ht="12" customHeight="1">
      <c r="B111" s="31"/>
      <c r="C111" s="26" t="s">
        <v>16</v>
      </c>
      <c r="L111" s="31"/>
    </row>
    <row r="112" spans="2:12" s="1" customFormat="1" ht="14.45" customHeight="1">
      <c r="B112" s="31"/>
      <c r="E112" s="225" t="str">
        <f>E7</f>
        <v>Modernizace objektu MŠ Školní ul. Chodov -Hospodářská budova</v>
      </c>
      <c r="F112" s="226"/>
      <c r="G112" s="226"/>
      <c r="H112" s="226"/>
      <c r="L112" s="31"/>
    </row>
    <row r="113" spans="2:65" s="1" customFormat="1" ht="12" customHeight="1">
      <c r="B113" s="31"/>
      <c r="C113" s="26" t="s">
        <v>101</v>
      </c>
      <c r="L113" s="31"/>
    </row>
    <row r="114" spans="2:65" s="1" customFormat="1" ht="15.6" customHeight="1">
      <c r="B114" s="31"/>
      <c r="E114" s="207" t="str">
        <f>E9</f>
        <v>05 - Vzduchotechnika</v>
      </c>
      <c r="F114" s="227"/>
      <c r="G114" s="227"/>
      <c r="H114" s="227"/>
      <c r="L114" s="31"/>
    </row>
    <row r="115" spans="2:65" s="1" customFormat="1" ht="6.95" customHeight="1">
      <c r="B115" s="31"/>
      <c r="L115" s="31"/>
    </row>
    <row r="116" spans="2:65" s="1" customFormat="1" ht="12" customHeight="1">
      <c r="B116" s="31"/>
      <c r="C116" s="26" t="s">
        <v>20</v>
      </c>
      <c r="F116" s="24" t="str">
        <f>F12</f>
        <v xml:space="preserve"> </v>
      </c>
      <c r="I116" s="26" t="s">
        <v>22</v>
      </c>
      <c r="J116" s="51">
        <f>IF(J12="","",J12)</f>
        <v>45719</v>
      </c>
      <c r="L116" s="31"/>
    </row>
    <row r="117" spans="2:65" s="1" customFormat="1" ht="6.95" customHeight="1">
      <c r="B117" s="31"/>
      <c r="L117" s="31"/>
    </row>
    <row r="118" spans="2:65" s="1" customFormat="1" ht="26.45" customHeight="1">
      <c r="B118" s="31"/>
      <c r="C118" s="26" t="s">
        <v>23</v>
      </c>
      <c r="F118" s="24" t="str">
        <f>E15</f>
        <v>MŠ Chodov -příspěvková organizace</v>
      </c>
      <c r="I118" s="26" t="s">
        <v>28</v>
      </c>
      <c r="J118" s="29" t="str">
        <f>E21</f>
        <v>Anna Dindáková, Staré Sedlo</v>
      </c>
      <c r="L118" s="31"/>
    </row>
    <row r="119" spans="2:65" s="1" customFormat="1" ht="15.6" customHeight="1">
      <c r="B119" s="31"/>
      <c r="C119" s="26" t="s">
        <v>27</v>
      </c>
      <c r="F119" s="24" t="str">
        <f>IF(E18="","",E18)</f>
        <v>STASKO plus,spol. s r.o.,Rolavská 10,K.Vary</v>
      </c>
      <c r="I119" s="26" t="s">
        <v>31</v>
      </c>
      <c r="J119" s="29" t="str">
        <f>E24</f>
        <v>Šimková Dita, K.Vary</v>
      </c>
      <c r="L119" s="31"/>
    </row>
    <row r="120" spans="2:65" s="1" customFormat="1" ht="10.35" customHeight="1">
      <c r="B120" s="31"/>
      <c r="L120" s="31"/>
    </row>
    <row r="121" spans="2:65" s="10" customFormat="1" ht="29.25" customHeight="1">
      <c r="B121" s="111"/>
      <c r="C121" s="112" t="s">
        <v>124</v>
      </c>
      <c r="D121" s="113" t="s">
        <v>59</v>
      </c>
      <c r="E121" s="113" t="s">
        <v>55</v>
      </c>
      <c r="F121" s="113" t="s">
        <v>56</v>
      </c>
      <c r="G121" s="113" t="s">
        <v>125</v>
      </c>
      <c r="H121" s="113" t="s">
        <v>126</v>
      </c>
      <c r="I121" s="113" t="s">
        <v>127</v>
      </c>
      <c r="J121" s="114" t="s">
        <v>105</v>
      </c>
      <c r="K121" s="115" t="s">
        <v>128</v>
      </c>
      <c r="L121" s="111"/>
      <c r="M121" s="58" t="s">
        <v>1</v>
      </c>
      <c r="N121" s="59" t="s">
        <v>38</v>
      </c>
      <c r="O121" s="59" t="s">
        <v>129</v>
      </c>
      <c r="P121" s="59" t="s">
        <v>130</v>
      </c>
      <c r="Q121" s="59" t="s">
        <v>131</v>
      </c>
      <c r="R121" s="59" t="s">
        <v>132</v>
      </c>
      <c r="S121" s="59" t="s">
        <v>133</v>
      </c>
      <c r="T121" s="60" t="s">
        <v>134</v>
      </c>
    </row>
    <row r="122" spans="2:65" s="1" customFormat="1" ht="22.9" customHeight="1">
      <c r="B122" s="31"/>
      <c r="C122" s="63" t="s">
        <v>135</v>
      </c>
      <c r="J122" s="116">
        <f>BK122</f>
        <v>119162</v>
      </c>
      <c r="L122" s="31"/>
      <c r="M122" s="61"/>
      <c r="N122" s="52"/>
      <c r="O122" s="52"/>
      <c r="P122" s="117">
        <f>P123</f>
        <v>0</v>
      </c>
      <c r="Q122" s="52"/>
      <c r="R122" s="117">
        <f>R123</f>
        <v>0</v>
      </c>
      <c r="S122" s="52"/>
      <c r="T122" s="118">
        <f>T123</f>
        <v>0</v>
      </c>
      <c r="AT122" s="16" t="s">
        <v>73</v>
      </c>
      <c r="AU122" s="16" t="s">
        <v>107</v>
      </c>
      <c r="BK122" s="119">
        <f>BK123</f>
        <v>119162</v>
      </c>
    </row>
    <row r="123" spans="2:65" s="11" customFormat="1" ht="25.9" customHeight="1">
      <c r="B123" s="120"/>
      <c r="D123" s="121" t="s">
        <v>73</v>
      </c>
      <c r="E123" s="122" t="s">
        <v>351</v>
      </c>
      <c r="F123" s="122" t="s">
        <v>352</v>
      </c>
      <c r="I123" s="123"/>
      <c r="J123" s="124">
        <f>BK123</f>
        <v>119162</v>
      </c>
      <c r="L123" s="120"/>
      <c r="M123" s="125"/>
      <c r="P123" s="126">
        <f>P124+P140+P159+P174+P189</f>
        <v>0</v>
      </c>
      <c r="R123" s="126">
        <f>R124+R140+R159+R174+R189</f>
        <v>0</v>
      </c>
      <c r="T123" s="127">
        <f>T124+T140+T159+T174+T189</f>
        <v>0</v>
      </c>
      <c r="AR123" s="121" t="s">
        <v>84</v>
      </c>
      <c r="AT123" s="128" t="s">
        <v>73</v>
      </c>
      <c r="AU123" s="128" t="s">
        <v>74</v>
      </c>
      <c r="AY123" s="121" t="s">
        <v>138</v>
      </c>
      <c r="BK123" s="129">
        <f>BK124+BK140+BK159+BK174+BK189</f>
        <v>119162</v>
      </c>
    </row>
    <row r="124" spans="2:65" s="11" customFormat="1" ht="22.9" customHeight="1">
      <c r="B124" s="120"/>
      <c r="D124" s="121" t="s">
        <v>73</v>
      </c>
      <c r="E124" s="130" t="s">
        <v>79</v>
      </c>
      <c r="F124" s="130" t="s">
        <v>1681</v>
      </c>
      <c r="I124" s="123"/>
      <c r="J124" s="131">
        <f>BK124</f>
        <v>26006</v>
      </c>
      <c r="L124" s="120"/>
      <c r="M124" s="125"/>
      <c r="P124" s="126">
        <f>SUM(P125:P139)</f>
        <v>0</v>
      </c>
      <c r="R124" s="126">
        <f>SUM(R125:R139)</f>
        <v>0</v>
      </c>
      <c r="T124" s="127">
        <f>SUM(T125:T139)</f>
        <v>0</v>
      </c>
      <c r="AR124" s="121" t="s">
        <v>84</v>
      </c>
      <c r="AT124" s="128" t="s">
        <v>73</v>
      </c>
      <c r="AU124" s="128" t="s">
        <v>82</v>
      </c>
      <c r="AY124" s="121" t="s">
        <v>138</v>
      </c>
      <c r="BK124" s="129">
        <f>SUM(BK125:BK139)</f>
        <v>26006</v>
      </c>
    </row>
    <row r="125" spans="2:65" s="1" customFormat="1" ht="14.45" customHeight="1">
      <c r="B125" s="31"/>
      <c r="C125" s="132" t="s">
        <v>82</v>
      </c>
      <c r="D125" s="132" t="s">
        <v>141</v>
      </c>
      <c r="E125" s="133" t="s">
        <v>1682</v>
      </c>
      <c r="F125" s="134" t="s">
        <v>1683</v>
      </c>
      <c r="G125" s="135" t="s">
        <v>144</v>
      </c>
      <c r="H125" s="136">
        <v>1</v>
      </c>
      <c r="I125" s="137">
        <v>4561</v>
      </c>
      <c r="J125" s="138">
        <f t="shared" ref="J125:J139" si="0">ROUND(I125*H125,2)</f>
        <v>4561</v>
      </c>
      <c r="K125" s="139"/>
      <c r="L125" s="31"/>
      <c r="M125" s="140" t="s">
        <v>1</v>
      </c>
      <c r="N125" s="141" t="s">
        <v>39</v>
      </c>
      <c r="P125" s="142">
        <f t="shared" ref="P125:P139" si="1">O125*H125</f>
        <v>0</v>
      </c>
      <c r="Q125" s="142">
        <v>0</v>
      </c>
      <c r="R125" s="142">
        <f t="shared" ref="R125:R139" si="2">Q125*H125</f>
        <v>0</v>
      </c>
      <c r="S125" s="142">
        <v>0</v>
      </c>
      <c r="T125" s="143">
        <f t="shared" ref="T125:T139" si="3">S125*H125</f>
        <v>0</v>
      </c>
      <c r="AR125" s="144" t="s">
        <v>228</v>
      </c>
      <c r="AT125" s="144" t="s">
        <v>141</v>
      </c>
      <c r="AU125" s="144" t="s">
        <v>84</v>
      </c>
      <c r="AY125" s="16" t="s">
        <v>138</v>
      </c>
      <c r="BE125" s="145">
        <f t="shared" ref="BE125:BE139" si="4">IF(N125="základní",J125,0)</f>
        <v>4561</v>
      </c>
      <c r="BF125" s="145">
        <f t="shared" ref="BF125:BF139" si="5">IF(N125="snížená",J125,0)</f>
        <v>0</v>
      </c>
      <c r="BG125" s="145">
        <f t="shared" ref="BG125:BG139" si="6">IF(N125="zákl. přenesená",J125,0)</f>
        <v>0</v>
      </c>
      <c r="BH125" s="145">
        <f t="shared" ref="BH125:BH139" si="7">IF(N125="sníž. přenesená",J125,0)</f>
        <v>0</v>
      </c>
      <c r="BI125" s="145">
        <f t="shared" ref="BI125:BI139" si="8">IF(N125="nulová",J125,0)</f>
        <v>0</v>
      </c>
      <c r="BJ125" s="16" t="s">
        <v>82</v>
      </c>
      <c r="BK125" s="145">
        <f t="shared" ref="BK125:BK139" si="9">ROUND(I125*H125,2)</f>
        <v>4561</v>
      </c>
      <c r="BL125" s="16" t="s">
        <v>228</v>
      </c>
      <c r="BM125" s="144" t="s">
        <v>1684</v>
      </c>
    </row>
    <row r="126" spans="2:65" s="1" customFormat="1" ht="14.45" customHeight="1">
      <c r="B126" s="31"/>
      <c r="C126" s="132" t="s">
        <v>84</v>
      </c>
      <c r="D126" s="132" t="s">
        <v>141</v>
      </c>
      <c r="E126" s="133" t="s">
        <v>1685</v>
      </c>
      <c r="F126" s="134" t="s">
        <v>1686</v>
      </c>
      <c r="G126" s="135" t="s">
        <v>144</v>
      </c>
      <c r="H126" s="136">
        <v>2</v>
      </c>
      <c r="I126" s="137">
        <v>180</v>
      </c>
      <c r="J126" s="138">
        <f t="shared" si="0"/>
        <v>360</v>
      </c>
      <c r="K126" s="139"/>
      <c r="L126" s="31"/>
      <c r="M126" s="140" t="s">
        <v>1</v>
      </c>
      <c r="N126" s="141" t="s">
        <v>39</v>
      </c>
      <c r="P126" s="142">
        <f t="shared" si="1"/>
        <v>0</v>
      </c>
      <c r="Q126" s="142">
        <v>0</v>
      </c>
      <c r="R126" s="142">
        <f t="shared" si="2"/>
        <v>0</v>
      </c>
      <c r="S126" s="142">
        <v>0</v>
      </c>
      <c r="T126" s="143">
        <f t="shared" si="3"/>
        <v>0</v>
      </c>
      <c r="AR126" s="144" t="s">
        <v>228</v>
      </c>
      <c r="AT126" s="144" t="s">
        <v>141</v>
      </c>
      <c r="AU126" s="144" t="s">
        <v>84</v>
      </c>
      <c r="AY126" s="16" t="s">
        <v>138</v>
      </c>
      <c r="BE126" s="145">
        <f t="shared" si="4"/>
        <v>360</v>
      </c>
      <c r="BF126" s="145">
        <f t="shared" si="5"/>
        <v>0</v>
      </c>
      <c r="BG126" s="145">
        <f t="shared" si="6"/>
        <v>0</v>
      </c>
      <c r="BH126" s="145">
        <f t="shared" si="7"/>
        <v>0</v>
      </c>
      <c r="BI126" s="145">
        <f t="shared" si="8"/>
        <v>0</v>
      </c>
      <c r="BJ126" s="16" t="s">
        <v>82</v>
      </c>
      <c r="BK126" s="145">
        <f t="shared" si="9"/>
        <v>360</v>
      </c>
      <c r="BL126" s="16" t="s">
        <v>228</v>
      </c>
      <c r="BM126" s="144" t="s">
        <v>1687</v>
      </c>
    </row>
    <row r="127" spans="2:65" s="1" customFormat="1" ht="14.45" customHeight="1">
      <c r="B127" s="31"/>
      <c r="C127" s="132" t="s">
        <v>139</v>
      </c>
      <c r="D127" s="132" t="s">
        <v>141</v>
      </c>
      <c r="E127" s="133" t="s">
        <v>1688</v>
      </c>
      <c r="F127" s="134" t="s">
        <v>1689</v>
      </c>
      <c r="G127" s="135" t="s">
        <v>144</v>
      </c>
      <c r="H127" s="136">
        <v>1</v>
      </c>
      <c r="I127" s="137">
        <v>776</v>
      </c>
      <c r="J127" s="138">
        <f t="shared" si="0"/>
        <v>776</v>
      </c>
      <c r="K127" s="139"/>
      <c r="L127" s="31"/>
      <c r="M127" s="140" t="s">
        <v>1</v>
      </c>
      <c r="N127" s="141" t="s">
        <v>39</v>
      </c>
      <c r="P127" s="142">
        <f t="shared" si="1"/>
        <v>0</v>
      </c>
      <c r="Q127" s="142">
        <v>0</v>
      </c>
      <c r="R127" s="142">
        <f t="shared" si="2"/>
        <v>0</v>
      </c>
      <c r="S127" s="142">
        <v>0</v>
      </c>
      <c r="T127" s="143">
        <f t="shared" si="3"/>
        <v>0</v>
      </c>
      <c r="AR127" s="144" t="s">
        <v>228</v>
      </c>
      <c r="AT127" s="144" t="s">
        <v>141</v>
      </c>
      <c r="AU127" s="144" t="s">
        <v>84</v>
      </c>
      <c r="AY127" s="16" t="s">
        <v>138</v>
      </c>
      <c r="BE127" s="145">
        <f t="shared" si="4"/>
        <v>776</v>
      </c>
      <c r="BF127" s="145">
        <f t="shared" si="5"/>
        <v>0</v>
      </c>
      <c r="BG127" s="145">
        <f t="shared" si="6"/>
        <v>0</v>
      </c>
      <c r="BH127" s="145">
        <f t="shared" si="7"/>
        <v>0</v>
      </c>
      <c r="BI127" s="145">
        <f t="shared" si="8"/>
        <v>0</v>
      </c>
      <c r="BJ127" s="16" t="s">
        <v>82</v>
      </c>
      <c r="BK127" s="145">
        <f t="shared" si="9"/>
        <v>776</v>
      </c>
      <c r="BL127" s="16" t="s">
        <v>228</v>
      </c>
      <c r="BM127" s="144" t="s">
        <v>1690</v>
      </c>
    </row>
    <row r="128" spans="2:65" s="1" customFormat="1" ht="14.45" customHeight="1">
      <c r="B128" s="31"/>
      <c r="C128" s="132" t="s">
        <v>145</v>
      </c>
      <c r="D128" s="132" t="s">
        <v>141</v>
      </c>
      <c r="E128" s="133" t="s">
        <v>1691</v>
      </c>
      <c r="F128" s="134" t="s">
        <v>1692</v>
      </c>
      <c r="G128" s="135" t="s">
        <v>144</v>
      </c>
      <c r="H128" s="136">
        <v>2</v>
      </c>
      <c r="I128" s="137">
        <v>2575</v>
      </c>
      <c r="J128" s="138">
        <f t="shared" si="0"/>
        <v>5150</v>
      </c>
      <c r="K128" s="139"/>
      <c r="L128" s="31"/>
      <c r="M128" s="140" t="s">
        <v>1</v>
      </c>
      <c r="N128" s="141" t="s">
        <v>39</v>
      </c>
      <c r="P128" s="142">
        <f t="shared" si="1"/>
        <v>0</v>
      </c>
      <c r="Q128" s="142">
        <v>0</v>
      </c>
      <c r="R128" s="142">
        <f t="shared" si="2"/>
        <v>0</v>
      </c>
      <c r="S128" s="142">
        <v>0</v>
      </c>
      <c r="T128" s="143">
        <f t="shared" si="3"/>
        <v>0</v>
      </c>
      <c r="AR128" s="144" t="s">
        <v>228</v>
      </c>
      <c r="AT128" s="144" t="s">
        <v>141</v>
      </c>
      <c r="AU128" s="144" t="s">
        <v>84</v>
      </c>
      <c r="AY128" s="16" t="s">
        <v>138</v>
      </c>
      <c r="BE128" s="145">
        <f t="shared" si="4"/>
        <v>5150</v>
      </c>
      <c r="BF128" s="145">
        <f t="shared" si="5"/>
        <v>0</v>
      </c>
      <c r="BG128" s="145">
        <f t="shared" si="6"/>
        <v>0</v>
      </c>
      <c r="BH128" s="145">
        <f t="shared" si="7"/>
        <v>0</v>
      </c>
      <c r="BI128" s="145">
        <f t="shared" si="8"/>
        <v>0</v>
      </c>
      <c r="BJ128" s="16" t="s">
        <v>82</v>
      </c>
      <c r="BK128" s="145">
        <f t="shared" si="9"/>
        <v>5150</v>
      </c>
      <c r="BL128" s="16" t="s">
        <v>228</v>
      </c>
      <c r="BM128" s="144" t="s">
        <v>1693</v>
      </c>
    </row>
    <row r="129" spans="2:65" s="1" customFormat="1" ht="14.45" customHeight="1">
      <c r="B129" s="31"/>
      <c r="C129" s="132" t="s">
        <v>163</v>
      </c>
      <c r="D129" s="132" t="s">
        <v>141</v>
      </c>
      <c r="E129" s="133" t="s">
        <v>1694</v>
      </c>
      <c r="F129" s="134" t="s">
        <v>1695</v>
      </c>
      <c r="G129" s="135" t="s">
        <v>144</v>
      </c>
      <c r="H129" s="136">
        <v>1</v>
      </c>
      <c r="I129" s="137">
        <v>1026</v>
      </c>
      <c r="J129" s="138">
        <f t="shared" si="0"/>
        <v>1026</v>
      </c>
      <c r="K129" s="139"/>
      <c r="L129" s="31"/>
      <c r="M129" s="140" t="s">
        <v>1</v>
      </c>
      <c r="N129" s="141" t="s">
        <v>39</v>
      </c>
      <c r="P129" s="142">
        <f t="shared" si="1"/>
        <v>0</v>
      </c>
      <c r="Q129" s="142">
        <v>0</v>
      </c>
      <c r="R129" s="142">
        <f t="shared" si="2"/>
        <v>0</v>
      </c>
      <c r="S129" s="142">
        <v>0</v>
      </c>
      <c r="T129" s="143">
        <f t="shared" si="3"/>
        <v>0</v>
      </c>
      <c r="AR129" s="144" t="s">
        <v>228</v>
      </c>
      <c r="AT129" s="144" t="s">
        <v>141</v>
      </c>
      <c r="AU129" s="144" t="s">
        <v>84</v>
      </c>
      <c r="AY129" s="16" t="s">
        <v>138</v>
      </c>
      <c r="BE129" s="145">
        <f t="shared" si="4"/>
        <v>1026</v>
      </c>
      <c r="BF129" s="145">
        <f t="shared" si="5"/>
        <v>0</v>
      </c>
      <c r="BG129" s="145">
        <f t="shared" si="6"/>
        <v>0</v>
      </c>
      <c r="BH129" s="145">
        <f t="shared" si="7"/>
        <v>0</v>
      </c>
      <c r="BI129" s="145">
        <f t="shared" si="8"/>
        <v>0</v>
      </c>
      <c r="BJ129" s="16" t="s">
        <v>82</v>
      </c>
      <c r="BK129" s="145">
        <f t="shared" si="9"/>
        <v>1026</v>
      </c>
      <c r="BL129" s="16" t="s">
        <v>228</v>
      </c>
      <c r="BM129" s="144" t="s">
        <v>1696</v>
      </c>
    </row>
    <row r="130" spans="2:65" s="1" customFormat="1" ht="14.45" customHeight="1">
      <c r="B130" s="31"/>
      <c r="C130" s="132" t="s">
        <v>168</v>
      </c>
      <c r="D130" s="132" t="s">
        <v>141</v>
      </c>
      <c r="E130" s="133" t="s">
        <v>1697</v>
      </c>
      <c r="F130" s="134" t="s">
        <v>1698</v>
      </c>
      <c r="G130" s="135" t="s">
        <v>144</v>
      </c>
      <c r="H130" s="136">
        <v>1</v>
      </c>
      <c r="I130" s="137">
        <v>381</v>
      </c>
      <c r="J130" s="138">
        <f t="shared" si="0"/>
        <v>381</v>
      </c>
      <c r="K130" s="139"/>
      <c r="L130" s="31"/>
      <c r="M130" s="140" t="s">
        <v>1</v>
      </c>
      <c r="N130" s="141" t="s">
        <v>39</v>
      </c>
      <c r="P130" s="142">
        <f t="shared" si="1"/>
        <v>0</v>
      </c>
      <c r="Q130" s="142">
        <v>0</v>
      </c>
      <c r="R130" s="142">
        <f t="shared" si="2"/>
        <v>0</v>
      </c>
      <c r="S130" s="142">
        <v>0</v>
      </c>
      <c r="T130" s="143">
        <f t="shared" si="3"/>
        <v>0</v>
      </c>
      <c r="AR130" s="144" t="s">
        <v>228</v>
      </c>
      <c r="AT130" s="144" t="s">
        <v>141</v>
      </c>
      <c r="AU130" s="144" t="s">
        <v>84</v>
      </c>
      <c r="AY130" s="16" t="s">
        <v>138</v>
      </c>
      <c r="BE130" s="145">
        <f t="shared" si="4"/>
        <v>381</v>
      </c>
      <c r="BF130" s="145">
        <f t="shared" si="5"/>
        <v>0</v>
      </c>
      <c r="BG130" s="145">
        <f t="shared" si="6"/>
        <v>0</v>
      </c>
      <c r="BH130" s="145">
        <f t="shared" si="7"/>
        <v>0</v>
      </c>
      <c r="BI130" s="145">
        <f t="shared" si="8"/>
        <v>0</v>
      </c>
      <c r="BJ130" s="16" t="s">
        <v>82</v>
      </c>
      <c r="BK130" s="145">
        <f t="shared" si="9"/>
        <v>381</v>
      </c>
      <c r="BL130" s="16" t="s">
        <v>228</v>
      </c>
      <c r="BM130" s="144" t="s">
        <v>1699</v>
      </c>
    </row>
    <row r="131" spans="2:65" s="1" customFormat="1" ht="14.45" customHeight="1">
      <c r="B131" s="31"/>
      <c r="C131" s="132" t="s">
        <v>174</v>
      </c>
      <c r="D131" s="132" t="s">
        <v>141</v>
      </c>
      <c r="E131" s="133" t="s">
        <v>1700</v>
      </c>
      <c r="F131" s="134" t="s">
        <v>1701</v>
      </c>
      <c r="G131" s="135" t="s">
        <v>144</v>
      </c>
      <c r="H131" s="136">
        <v>5</v>
      </c>
      <c r="I131" s="137">
        <v>127</v>
      </c>
      <c r="J131" s="138">
        <f t="shared" si="0"/>
        <v>635</v>
      </c>
      <c r="K131" s="139"/>
      <c r="L131" s="31"/>
      <c r="M131" s="140" t="s">
        <v>1</v>
      </c>
      <c r="N131" s="141" t="s">
        <v>39</v>
      </c>
      <c r="P131" s="142">
        <f t="shared" si="1"/>
        <v>0</v>
      </c>
      <c r="Q131" s="142">
        <v>0</v>
      </c>
      <c r="R131" s="142">
        <f t="shared" si="2"/>
        <v>0</v>
      </c>
      <c r="S131" s="142">
        <v>0</v>
      </c>
      <c r="T131" s="143">
        <f t="shared" si="3"/>
        <v>0</v>
      </c>
      <c r="AR131" s="144" t="s">
        <v>228</v>
      </c>
      <c r="AT131" s="144" t="s">
        <v>141</v>
      </c>
      <c r="AU131" s="144" t="s">
        <v>84</v>
      </c>
      <c r="AY131" s="16" t="s">
        <v>138</v>
      </c>
      <c r="BE131" s="145">
        <f t="shared" si="4"/>
        <v>635</v>
      </c>
      <c r="BF131" s="145">
        <f t="shared" si="5"/>
        <v>0</v>
      </c>
      <c r="BG131" s="145">
        <f t="shared" si="6"/>
        <v>0</v>
      </c>
      <c r="BH131" s="145">
        <f t="shared" si="7"/>
        <v>0</v>
      </c>
      <c r="BI131" s="145">
        <f t="shared" si="8"/>
        <v>0</v>
      </c>
      <c r="BJ131" s="16" t="s">
        <v>82</v>
      </c>
      <c r="BK131" s="145">
        <f t="shared" si="9"/>
        <v>635</v>
      </c>
      <c r="BL131" s="16" t="s">
        <v>228</v>
      </c>
      <c r="BM131" s="144" t="s">
        <v>1702</v>
      </c>
    </row>
    <row r="132" spans="2:65" s="1" customFormat="1" ht="14.45" customHeight="1">
      <c r="B132" s="31"/>
      <c r="C132" s="132" t="s">
        <v>180</v>
      </c>
      <c r="D132" s="132" t="s">
        <v>141</v>
      </c>
      <c r="E132" s="133" t="s">
        <v>1703</v>
      </c>
      <c r="F132" s="134" t="s">
        <v>1704</v>
      </c>
      <c r="G132" s="135" t="s">
        <v>171</v>
      </c>
      <c r="H132" s="136">
        <v>3</v>
      </c>
      <c r="I132" s="137">
        <v>67</v>
      </c>
      <c r="J132" s="138">
        <f t="shared" si="0"/>
        <v>201</v>
      </c>
      <c r="K132" s="139"/>
      <c r="L132" s="31"/>
      <c r="M132" s="140" t="s">
        <v>1</v>
      </c>
      <c r="N132" s="141" t="s">
        <v>39</v>
      </c>
      <c r="P132" s="142">
        <f t="shared" si="1"/>
        <v>0</v>
      </c>
      <c r="Q132" s="142">
        <v>0</v>
      </c>
      <c r="R132" s="142">
        <f t="shared" si="2"/>
        <v>0</v>
      </c>
      <c r="S132" s="142">
        <v>0</v>
      </c>
      <c r="T132" s="143">
        <f t="shared" si="3"/>
        <v>0</v>
      </c>
      <c r="AR132" s="144" t="s">
        <v>228</v>
      </c>
      <c r="AT132" s="144" t="s">
        <v>141</v>
      </c>
      <c r="AU132" s="144" t="s">
        <v>84</v>
      </c>
      <c r="AY132" s="16" t="s">
        <v>138</v>
      </c>
      <c r="BE132" s="145">
        <f t="shared" si="4"/>
        <v>201</v>
      </c>
      <c r="BF132" s="145">
        <f t="shared" si="5"/>
        <v>0</v>
      </c>
      <c r="BG132" s="145">
        <f t="shared" si="6"/>
        <v>0</v>
      </c>
      <c r="BH132" s="145">
        <f t="shared" si="7"/>
        <v>0</v>
      </c>
      <c r="BI132" s="145">
        <f t="shared" si="8"/>
        <v>0</v>
      </c>
      <c r="BJ132" s="16" t="s">
        <v>82</v>
      </c>
      <c r="BK132" s="145">
        <f t="shared" si="9"/>
        <v>201</v>
      </c>
      <c r="BL132" s="16" t="s">
        <v>228</v>
      </c>
      <c r="BM132" s="144" t="s">
        <v>1705</v>
      </c>
    </row>
    <row r="133" spans="2:65" s="1" customFormat="1" ht="14.45" customHeight="1">
      <c r="B133" s="31"/>
      <c r="C133" s="132" t="s">
        <v>185</v>
      </c>
      <c r="D133" s="132" t="s">
        <v>141</v>
      </c>
      <c r="E133" s="133" t="s">
        <v>1706</v>
      </c>
      <c r="F133" s="134" t="s">
        <v>1707</v>
      </c>
      <c r="G133" s="135" t="s">
        <v>171</v>
      </c>
      <c r="H133" s="136">
        <v>3</v>
      </c>
      <c r="I133" s="137">
        <v>228</v>
      </c>
      <c r="J133" s="138">
        <f t="shared" si="0"/>
        <v>684</v>
      </c>
      <c r="K133" s="139"/>
      <c r="L133" s="31"/>
      <c r="M133" s="140" t="s">
        <v>1</v>
      </c>
      <c r="N133" s="141" t="s">
        <v>39</v>
      </c>
      <c r="P133" s="142">
        <f t="shared" si="1"/>
        <v>0</v>
      </c>
      <c r="Q133" s="142">
        <v>0</v>
      </c>
      <c r="R133" s="142">
        <f t="shared" si="2"/>
        <v>0</v>
      </c>
      <c r="S133" s="142">
        <v>0</v>
      </c>
      <c r="T133" s="143">
        <f t="shared" si="3"/>
        <v>0</v>
      </c>
      <c r="AR133" s="144" t="s">
        <v>228</v>
      </c>
      <c r="AT133" s="144" t="s">
        <v>141</v>
      </c>
      <c r="AU133" s="144" t="s">
        <v>84</v>
      </c>
      <c r="AY133" s="16" t="s">
        <v>138</v>
      </c>
      <c r="BE133" s="145">
        <f t="shared" si="4"/>
        <v>684</v>
      </c>
      <c r="BF133" s="145">
        <f t="shared" si="5"/>
        <v>0</v>
      </c>
      <c r="BG133" s="145">
        <f t="shared" si="6"/>
        <v>0</v>
      </c>
      <c r="BH133" s="145">
        <f t="shared" si="7"/>
        <v>0</v>
      </c>
      <c r="BI133" s="145">
        <f t="shared" si="8"/>
        <v>0</v>
      </c>
      <c r="BJ133" s="16" t="s">
        <v>82</v>
      </c>
      <c r="BK133" s="145">
        <f t="shared" si="9"/>
        <v>684</v>
      </c>
      <c r="BL133" s="16" t="s">
        <v>228</v>
      </c>
      <c r="BM133" s="144" t="s">
        <v>1708</v>
      </c>
    </row>
    <row r="134" spans="2:65" s="1" customFormat="1" ht="14.45" customHeight="1">
      <c r="B134" s="31"/>
      <c r="C134" s="132" t="s">
        <v>190</v>
      </c>
      <c r="D134" s="132" t="s">
        <v>141</v>
      </c>
      <c r="E134" s="133" t="s">
        <v>1709</v>
      </c>
      <c r="F134" s="134" t="s">
        <v>1710</v>
      </c>
      <c r="G134" s="135" t="s">
        <v>144</v>
      </c>
      <c r="H134" s="136">
        <v>6</v>
      </c>
      <c r="I134" s="137">
        <v>700</v>
      </c>
      <c r="J134" s="138">
        <f t="shared" si="0"/>
        <v>4200</v>
      </c>
      <c r="K134" s="139"/>
      <c r="L134" s="31"/>
      <c r="M134" s="140" t="s">
        <v>1</v>
      </c>
      <c r="N134" s="141" t="s">
        <v>39</v>
      </c>
      <c r="P134" s="142">
        <f t="shared" si="1"/>
        <v>0</v>
      </c>
      <c r="Q134" s="142">
        <v>0</v>
      </c>
      <c r="R134" s="142">
        <f t="shared" si="2"/>
        <v>0</v>
      </c>
      <c r="S134" s="142">
        <v>0</v>
      </c>
      <c r="T134" s="143">
        <f t="shared" si="3"/>
        <v>0</v>
      </c>
      <c r="AR134" s="144" t="s">
        <v>228</v>
      </c>
      <c r="AT134" s="144" t="s">
        <v>141</v>
      </c>
      <c r="AU134" s="144" t="s">
        <v>84</v>
      </c>
      <c r="AY134" s="16" t="s">
        <v>138</v>
      </c>
      <c r="BE134" s="145">
        <f t="shared" si="4"/>
        <v>4200</v>
      </c>
      <c r="BF134" s="145">
        <f t="shared" si="5"/>
        <v>0</v>
      </c>
      <c r="BG134" s="145">
        <f t="shared" si="6"/>
        <v>0</v>
      </c>
      <c r="BH134" s="145">
        <f t="shared" si="7"/>
        <v>0</v>
      </c>
      <c r="BI134" s="145">
        <f t="shared" si="8"/>
        <v>0</v>
      </c>
      <c r="BJ134" s="16" t="s">
        <v>82</v>
      </c>
      <c r="BK134" s="145">
        <f t="shared" si="9"/>
        <v>4200</v>
      </c>
      <c r="BL134" s="16" t="s">
        <v>228</v>
      </c>
      <c r="BM134" s="144" t="s">
        <v>1711</v>
      </c>
    </row>
    <row r="135" spans="2:65" s="1" customFormat="1" ht="14.45" customHeight="1">
      <c r="B135" s="31"/>
      <c r="C135" s="132" t="s">
        <v>195</v>
      </c>
      <c r="D135" s="132" t="s">
        <v>141</v>
      </c>
      <c r="E135" s="133" t="s">
        <v>1712</v>
      </c>
      <c r="F135" s="134" t="s">
        <v>1713</v>
      </c>
      <c r="G135" s="135" t="s">
        <v>171</v>
      </c>
      <c r="H135" s="136">
        <v>5</v>
      </c>
      <c r="I135" s="137">
        <v>144</v>
      </c>
      <c r="J135" s="138">
        <f t="shared" si="0"/>
        <v>720</v>
      </c>
      <c r="K135" s="139"/>
      <c r="L135" s="31"/>
      <c r="M135" s="140" t="s">
        <v>1</v>
      </c>
      <c r="N135" s="141" t="s">
        <v>39</v>
      </c>
      <c r="P135" s="142">
        <f t="shared" si="1"/>
        <v>0</v>
      </c>
      <c r="Q135" s="142">
        <v>0</v>
      </c>
      <c r="R135" s="142">
        <f t="shared" si="2"/>
        <v>0</v>
      </c>
      <c r="S135" s="142">
        <v>0</v>
      </c>
      <c r="T135" s="143">
        <f t="shared" si="3"/>
        <v>0</v>
      </c>
      <c r="AR135" s="144" t="s">
        <v>228</v>
      </c>
      <c r="AT135" s="144" t="s">
        <v>141</v>
      </c>
      <c r="AU135" s="144" t="s">
        <v>84</v>
      </c>
      <c r="AY135" s="16" t="s">
        <v>138</v>
      </c>
      <c r="BE135" s="145">
        <f t="shared" si="4"/>
        <v>720</v>
      </c>
      <c r="BF135" s="145">
        <f t="shared" si="5"/>
        <v>0</v>
      </c>
      <c r="BG135" s="145">
        <f t="shared" si="6"/>
        <v>0</v>
      </c>
      <c r="BH135" s="145">
        <f t="shared" si="7"/>
        <v>0</v>
      </c>
      <c r="BI135" s="145">
        <f t="shared" si="8"/>
        <v>0</v>
      </c>
      <c r="BJ135" s="16" t="s">
        <v>82</v>
      </c>
      <c r="BK135" s="145">
        <f t="shared" si="9"/>
        <v>720</v>
      </c>
      <c r="BL135" s="16" t="s">
        <v>228</v>
      </c>
      <c r="BM135" s="144" t="s">
        <v>1714</v>
      </c>
    </row>
    <row r="136" spans="2:65" s="1" customFormat="1" ht="14.45" customHeight="1">
      <c r="B136" s="31"/>
      <c r="C136" s="132" t="s">
        <v>8</v>
      </c>
      <c r="D136" s="132" t="s">
        <v>141</v>
      </c>
      <c r="E136" s="133" t="s">
        <v>1715</v>
      </c>
      <c r="F136" s="134" t="s">
        <v>1716</v>
      </c>
      <c r="G136" s="135" t="s">
        <v>144</v>
      </c>
      <c r="H136" s="136">
        <v>3</v>
      </c>
      <c r="I136" s="137">
        <v>672</v>
      </c>
      <c r="J136" s="138">
        <f t="shared" si="0"/>
        <v>2016</v>
      </c>
      <c r="K136" s="139"/>
      <c r="L136" s="31"/>
      <c r="M136" s="140" t="s">
        <v>1</v>
      </c>
      <c r="N136" s="141" t="s">
        <v>39</v>
      </c>
      <c r="P136" s="142">
        <f t="shared" si="1"/>
        <v>0</v>
      </c>
      <c r="Q136" s="142">
        <v>0</v>
      </c>
      <c r="R136" s="142">
        <f t="shared" si="2"/>
        <v>0</v>
      </c>
      <c r="S136" s="142">
        <v>0</v>
      </c>
      <c r="T136" s="143">
        <f t="shared" si="3"/>
        <v>0</v>
      </c>
      <c r="AR136" s="144" t="s">
        <v>228</v>
      </c>
      <c r="AT136" s="144" t="s">
        <v>141</v>
      </c>
      <c r="AU136" s="144" t="s">
        <v>84</v>
      </c>
      <c r="AY136" s="16" t="s">
        <v>138</v>
      </c>
      <c r="BE136" s="145">
        <f t="shared" si="4"/>
        <v>2016</v>
      </c>
      <c r="BF136" s="145">
        <f t="shared" si="5"/>
        <v>0</v>
      </c>
      <c r="BG136" s="145">
        <f t="shared" si="6"/>
        <v>0</v>
      </c>
      <c r="BH136" s="145">
        <f t="shared" si="7"/>
        <v>0</v>
      </c>
      <c r="BI136" s="145">
        <f t="shared" si="8"/>
        <v>0</v>
      </c>
      <c r="BJ136" s="16" t="s">
        <v>82</v>
      </c>
      <c r="BK136" s="145">
        <f t="shared" si="9"/>
        <v>2016</v>
      </c>
      <c r="BL136" s="16" t="s">
        <v>228</v>
      </c>
      <c r="BM136" s="144" t="s">
        <v>1717</v>
      </c>
    </row>
    <row r="137" spans="2:65" s="1" customFormat="1" ht="22.15" customHeight="1">
      <c r="B137" s="31"/>
      <c r="C137" s="132" t="s">
        <v>214</v>
      </c>
      <c r="D137" s="132" t="s">
        <v>141</v>
      </c>
      <c r="E137" s="133" t="s">
        <v>1718</v>
      </c>
      <c r="F137" s="134" t="s">
        <v>1719</v>
      </c>
      <c r="G137" s="135" t="s">
        <v>1324</v>
      </c>
      <c r="H137" s="136">
        <v>6</v>
      </c>
      <c r="I137" s="137">
        <v>827.5</v>
      </c>
      <c r="J137" s="138">
        <f t="shared" si="0"/>
        <v>4965</v>
      </c>
      <c r="K137" s="139"/>
      <c r="L137" s="31"/>
      <c r="M137" s="140" t="s">
        <v>1</v>
      </c>
      <c r="N137" s="141" t="s">
        <v>39</v>
      </c>
      <c r="P137" s="142">
        <f t="shared" si="1"/>
        <v>0</v>
      </c>
      <c r="Q137" s="142">
        <v>0</v>
      </c>
      <c r="R137" s="142">
        <f t="shared" si="2"/>
        <v>0</v>
      </c>
      <c r="S137" s="142">
        <v>0</v>
      </c>
      <c r="T137" s="143">
        <f t="shared" si="3"/>
        <v>0</v>
      </c>
      <c r="AR137" s="144" t="s">
        <v>228</v>
      </c>
      <c r="AT137" s="144" t="s">
        <v>141</v>
      </c>
      <c r="AU137" s="144" t="s">
        <v>84</v>
      </c>
      <c r="AY137" s="16" t="s">
        <v>138</v>
      </c>
      <c r="BE137" s="145">
        <f t="shared" si="4"/>
        <v>4965</v>
      </c>
      <c r="BF137" s="145">
        <f t="shared" si="5"/>
        <v>0</v>
      </c>
      <c r="BG137" s="145">
        <f t="shared" si="6"/>
        <v>0</v>
      </c>
      <c r="BH137" s="145">
        <f t="shared" si="7"/>
        <v>0</v>
      </c>
      <c r="BI137" s="145">
        <f t="shared" si="8"/>
        <v>0</v>
      </c>
      <c r="BJ137" s="16" t="s">
        <v>82</v>
      </c>
      <c r="BK137" s="145">
        <f t="shared" si="9"/>
        <v>4965</v>
      </c>
      <c r="BL137" s="16" t="s">
        <v>228</v>
      </c>
      <c r="BM137" s="144" t="s">
        <v>1720</v>
      </c>
    </row>
    <row r="138" spans="2:65" s="1" customFormat="1" ht="14.45" customHeight="1">
      <c r="B138" s="31"/>
      <c r="C138" s="132" t="s">
        <v>218</v>
      </c>
      <c r="D138" s="132" t="s">
        <v>141</v>
      </c>
      <c r="E138" s="133" t="s">
        <v>1721</v>
      </c>
      <c r="F138" s="134" t="s">
        <v>1722</v>
      </c>
      <c r="G138" s="135" t="s">
        <v>439</v>
      </c>
      <c r="H138" s="136">
        <v>1</v>
      </c>
      <c r="I138" s="137">
        <v>1</v>
      </c>
      <c r="J138" s="138">
        <f t="shared" si="0"/>
        <v>1</v>
      </c>
      <c r="K138" s="139"/>
      <c r="L138" s="31"/>
      <c r="M138" s="140" t="s">
        <v>1</v>
      </c>
      <c r="N138" s="141" t="s">
        <v>39</v>
      </c>
      <c r="P138" s="142">
        <f t="shared" si="1"/>
        <v>0</v>
      </c>
      <c r="Q138" s="142">
        <v>0</v>
      </c>
      <c r="R138" s="142">
        <f t="shared" si="2"/>
        <v>0</v>
      </c>
      <c r="S138" s="142">
        <v>0</v>
      </c>
      <c r="T138" s="143">
        <f t="shared" si="3"/>
        <v>0</v>
      </c>
      <c r="AR138" s="144" t="s">
        <v>228</v>
      </c>
      <c r="AT138" s="144" t="s">
        <v>141</v>
      </c>
      <c r="AU138" s="144" t="s">
        <v>84</v>
      </c>
      <c r="AY138" s="16" t="s">
        <v>138</v>
      </c>
      <c r="BE138" s="145">
        <f t="shared" si="4"/>
        <v>1</v>
      </c>
      <c r="BF138" s="145">
        <f t="shared" si="5"/>
        <v>0</v>
      </c>
      <c r="BG138" s="145">
        <f t="shared" si="6"/>
        <v>0</v>
      </c>
      <c r="BH138" s="145">
        <f t="shared" si="7"/>
        <v>0</v>
      </c>
      <c r="BI138" s="145">
        <f t="shared" si="8"/>
        <v>0</v>
      </c>
      <c r="BJ138" s="16" t="s">
        <v>82</v>
      </c>
      <c r="BK138" s="145">
        <f t="shared" si="9"/>
        <v>1</v>
      </c>
      <c r="BL138" s="16" t="s">
        <v>228</v>
      </c>
      <c r="BM138" s="144" t="s">
        <v>1723</v>
      </c>
    </row>
    <row r="139" spans="2:65" s="1" customFormat="1" ht="14.45" customHeight="1">
      <c r="B139" s="31"/>
      <c r="C139" s="132" t="s">
        <v>223</v>
      </c>
      <c r="D139" s="132" t="s">
        <v>141</v>
      </c>
      <c r="E139" s="133" t="s">
        <v>1724</v>
      </c>
      <c r="F139" s="134" t="s">
        <v>1725</v>
      </c>
      <c r="G139" s="135" t="s">
        <v>439</v>
      </c>
      <c r="H139" s="136">
        <v>1</v>
      </c>
      <c r="I139" s="137">
        <v>330</v>
      </c>
      <c r="J139" s="138">
        <f t="shared" si="0"/>
        <v>330</v>
      </c>
      <c r="K139" s="139"/>
      <c r="L139" s="31"/>
      <c r="M139" s="140" t="s">
        <v>1</v>
      </c>
      <c r="N139" s="141" t="s">
        <v>39</v>
      </c>
      <c r="P139" s="142">
        <f t="shared" si="1"/>
        <v>0</v>
      </c>
      <c r="Q139" s="142">
        <v>0</v>
      </c>
      <c r="R139" s="142">
        <f t="shared" si="2"/>
        <v>0</v>
      </c>
      <c r="S139" s="142">
        <v>0</v>
      </c>
      <c r="T139" s="143">
        <f t="shared" si="3"/>
        <v>0</v>
      </c>
      <c r="AR139" s="144" t="s">
        <v>228</v>
      </c>
      <c r="AT139" s="144" t="s">
        <v>141</v>
      </c>
      <c r="AU139" s="144" t="s">
        <v>84</v>
      </c>
      <c r="AY139" s="16" t="s">
        <v>138</v>
      </c>
      <c r="BE139" s="145">
        <f t="shared" si="4"/>
        <v>330</v>
      </c>
      <c r="BF139" s="145">
        <f t="shared" si="5"/>
        <v>0</v>
      </c>
      <c r="BG139" s="145">
        <f t="shared" si="6"/>
        <v>0</v>
      </c>
      <c r="BH139" s="145">
        <f t="shared" si="7"/>
        <v>0</v>
      </c>
      <c r="BI139" s="145">
        <f t="shared" si="8"/>
        <v>0</v>
      </c>
      <c r="BJ139" s="16" t="s">
        <v>82</v>
      </c>
      <c r="BK139" s="145">
        <f t="shared" si="9"/>
        <v>330</v>
      </c>
      <c r="BL139" s="16" t="s">
        <v>228</v>
      </c>
      <c r="BM139" s="144" t="s">
        <v>1726</v>
      </c>
    </row>
    <row r="140" spans="2:65" s="11" customFormat="1" ht="22.9" customHeight="1">
      <c r="B140" s="120"/>
      <c r="D140" s="121" t="s">
        <v>73</v>
      </c>
      <c r="E140" s="130" t="s">
        <v>85</v>
      </c>
      <c r="F140" s="130" t="s">
        <v>1727</v>
      </c>
      <c r="I140" s="123"/>
      <c r="J140" s="131">
        <f>BK140</f>
        <v>25343</v>
      </c>
      <c r="L140" s="120"/>
      <c r="M140" s="125"/>
      <c r="P140" s="126">
        <f>SUM(P141:P158)</f>
        <v>0</v>
      </c>
      <c r="R140" s="126">
        <f>SUM(R141:R158)</f>
        <v>0</v>
      </c>
      <c r="T140" s="127">
        <f>SUM(T141:T158)</f>
        <v>0</v>
      </c>
      <c r="AR140" s="121" t="s">
        <v>84</v>
      </c>
      <c r="AT140" s="128" t="s">
        <v>73</v>
      </c>
      <c r="AU140" s="128" t="s">
        <v>82</v>
      </c>
      <c r="AY140" s="121" t="s">
        <v>138</v>
      </c>
      <c r="BK140" s="129">
        <f>SUM(BK141:BK158)</f>
        <v>25343</v>
      </c>
    </row>
    <row r="141" spans="2:65" s="1" customFormat="1" ht="14.45" customHeight="1">
      <c r="B141" s="31"/>
      <c r="C141" s="132" t="s">
        <v>228</v>
      </c>
      <c r="D141" s="132" t="s">
        <v>141</v>
      </c>
      <c r="E141" s="133" t="s">
        <v>1728</v>
      </c>
      <c r="F141" s="134" t="s">
        <v>1683</v>
      </c>
      <c r="G141" s="135" t="s">
        <v>144</v>
      </c>
      <c r="H141" s="136">
        <v>1</v>
      </c>
      <c r="I141" s="137">
        <v>4561</v>
      </c>
      <c r="J141" s="138">
        <f t="shared" ref="J141:J158" si="10">ROUND(I141*H141,2)</f>
        <v>4561</v>
      </c>
      <c r="K141" s="139"/>
      <c r="L141" s="31"/>
      <c r="M141" s="140" t="s">
        <v>1</v>
      </c>
      <c r="N141" s="141" t="s">
        <v>39</v>
      </c>
      <c r="P141" s="142">
        <f t="shared" ref="P141:P158" si="11">O141*H141</f>
        <v>0</v>
      </c>
      <c r="Q141" s="142">
        <v>0</v>
      </c>
      <c r="R141" s="142">
        <f t="shared" ref="R141:R158" si="12">Q141*H141</f>
        <v>0</v>
      </c>
      <c r="S141" s="142">
        <v>0</v>
      </c>
      <c r="T141" s="143">
        <f t="shared" ref="T141:T158" si="13">S141*H141</f>
        <v>0</v>
      </c>
      <c r="AR141" s="144" t="s">
        <v>228</v>
      </c>
      <c r="AT141" s="144" t="s">
        <v>141</v>
      </c>
      <c r="AU141" s="144" t="s">
        <v>84</v>
      </c>
      <c r="AY141" s="16" t="s">
        <v>138</v>
      </c>
      <c r="BE141" s="145">
        <f t="shared" ref="BE141:BE158" si="14">IF(N141="základní",J141,0)</f>
        <v>4561</v>
      </c>
      <c r="BF141" s="145">
        <f t="shared" ref="BF141:BF158" si="15">IF(N141="snížená",J141,0)</f>
        <v>0</v>
      </c>
      <c r="BG141" s="145">
        <f t="shared" ref="BG141:BG158" si="16">IF(N141="zákl. přenesená",J141,0)</f>
        <v>0</v>
      </c>
      <c r="BH141" s="145">
        <f t="shared" ref="BH141:BH158" si="17">IF(N141="sníž. přenesená",J141,0)</f>
        <v>0</v>
      </c>
      <c r="BI141" s="145">
        <f t="shared" ref="BI141:BI158" si="18">IF(N141="nulová",J141,0)</f>
        <v>0</v>
      </c>
      <c r="BJ141" s="16" t="s">
        <v>82</v>
      </c>
      <c r="BK141" s="145">
        <f t="shared" ref="BK141:BK158" si="19">ROUND(I141*H141,2)</f>
        <v>4561</v>
      </c>
      <c r="BL141" s="16" t="s">
        <v>228</v>
      </c>
      <c r="BM141" s="144" t="s">
        <v>1729</v>
      </c>
    </row>
    <row r="142" spans="2:65" s="1" customFormat="1" ht="14.45" customHeight="1">
      <c r="B142" s="31"/>
      <c r="C142" s="132" t="s">
        <v>233</v>
      </c>
      <c r="D142" s="132" t="s">
        <v>141</v>
      </c>
      <c r="E142" s="133" t="s">
        <v>1730</v>
      </c>
      <c r="F142" s="134" t="s">
        <v>1686</v>
      </c>
      <c r="G142" s="135" t="s">
        <v>144</v>
      </c>
      <c r="H142" s="136">
        <v>2</v>
      </c>
      <c r="I142" s="137">
        <v>180</v>
      </c>
      <c r="J142" s="138">
        <f t="shared" si="10"/>
        <v>360</v>
      </c>
      <c r="K142" s="139"/>
      <c r="L142" s="31"/>
      <c r="M142" s="140" t="s">
        <v>1</v>
      </c>
      <c r="N142" s="141" t="s">
        <v>39</v>
      </c>
      <c r="P142" s="142">
        <f t="shared" si="11"/>
        <v>0</v>
      </c>
      <c r="Q142" s="142">
        <v>0</v>
      </c>
      <c r="R142" s="142">
        <f t="shared" si="12"/>
        <v>0</v>
      </c>
      <c r="S142" s="142">
        <v>0</v>
      </c>
      <c r="T142" s="143">
        <f t="shared" si="13"/>
        <v>0</v>
      </c>
      <c r="AR142" s="144" t="s">
        <v>228</v>
      </c>
      <c r="AT142" s="144" t="s">
        <v>141</v>
      </c>
      <c r="AU142" s="144" t="s">
        <v>84</v>
      </c>
      <c r="AY142" s="16" t="s">
        <v>138</v>
      </c>
      <c r="BE142" s="145">
        <f t="shared" si="14"/>
        <v>360</v>
      </c>
      <c r="BF142" s="145">
        <f t="shared" si="15"/>
        <v>0</v>
      </c>
      <c r="BG142" s="145">
        <f t="shared" si="16"/>
        <v>0</v>
      </c>
      <c r="BH142" s="145">
        <f t="shared" si="17"/>
        <v>0</v>
      </c>
      <c r="BI142" s="145">
        <f t="shared" si="18"/>
        <v>0</v>
      </c>
      <c r="BJ142" s="16" t="s">
        <v>82</v>
      </c>
      <c r="BK142" s="145">
        <f t="shared" si="19"/>
        <v>360</v>
      </c>
      <c r="BL142" s="16" t="s">
        <v>228</v>
      </c>
      <c r="BM142" s="144" t="s">
        <v>1731</v>
      </c>
    </row>
    <row r="143" spans="2:65" s="1" customFormat="1" ht="14.45" customHeight="1">
      <c r="B143" s="31"/>
      <c r="C143" s="132" t="s">
        <v>238</v>
      </c>
      <c r="D143" s="132" t="s">
        <v>141</v>
      </c>
      <c r="E143" s="133" t="s">
        <v>1732</v>
      </c>
      <c r="F143" s="134" t="s">
        <v>1689</v>
      </c>
      <c r="G143" s="135" t="s">
        <v>144</v>
      </c>
      <c r="H143" s="136">
        <v>1</v>
      </c>
      <c r="I143" s="137">
        <v>776</v>
      </c>
      <c r="J143" s="138">
        <f t="shared" si="10"/>
        <v>776</v>
      </c>
      <c r="K143" s="139"/>
      <c r="L143" s="31"/>
      <c r="M143" s="140" t="s">
        <v>1</v>
      </c>
      <c r="N143" s="141" t="s">
        <v>39</v>
      </c>
      <c r="P143" s="142">
        <f t="shared" si="11"/>
        <v>0</v>
      </c>
      <c r="Q143" s="142">
        <v>0</v>
      </c>
      <c r="R143" s="142">
        <f t="shared" si="12"/>
        <v>0</v>
      </c>
      <c r="S143" s="142">
        <v>0</v>
      </c>
      <c r="T143" s="143">
        <f t="shared" si="13"/>
        <v>0</v>
      </c>
      <c r="AR143" s="144" t="s">
        <v>228</v>
      </c>
      <c r="AT143" s="144" t="s">
        <v>141</v>
      </c>
      <c r="AU143" s="144" t="s">
        <v>84</v>
      </c>
      <c r="AY143" s="16" t="s">
        <v>138</v>
      </c>
      <c r="BE143" s="145">
        <f t="shared" si="14"/>
        <v>776</v>
      </c>
      <c r="BF143" s="145">
        <f t="shared" si="15"/>
        <v>0</v>
      </c>
      <c r="BG143" s="145">
        <f t="shared" si="16"/>
        <v>0</v>
      </c>
      <c r="BH143" s="145">
        <f t="shared" si="17"/>
        <v>0</v>
      </c>
      <c r="BI143" s="145">
        <f t="shared" si="18"/>
        <v>0</v>
      </c>
      <c r="BJ143" s="16" t="s">
        <v>82</v>
      </c>
      <c r="BK143" s="145">
        <f t="shared" si="19"/>
        <v>776</v>
      </c>
      <c r="BL143" s="16" t="s">
        <v>228</v>
      </c>
      <c r="BM143" s="144" t="s">
        <v>1733</v>
      </c>
    </row>
    <row r="144" spans="2:65" s="1" customFormat="1" ht="14.45" customHeight="1">
      <c r="B144" s="31"/>
      <c r="C144" s="132" t="s">
        <v>243</v>
      </c>
      <c r="D144" s="132" t="s">
        <v>141</v>
      </c>
      <c r="E144" s="133" t="s">
        <v>1734</v>
      </c>
      <c r="F144" s="134" t="s">
        <v>1692</v>
      </c>
      <c r="G144" s="135" t="s">
        <v>144</v>
      </c>
      <c r="H144" s="136">
        <v>2</v>
      </c>
      <c r="I144" s="137">
        <v>2575</v>
      </c>
      <c r="J144" s="138">
        <f t="shared" si="10"/>
        <v>5150</v>
      </c>
      <c r="K144" s="139"/>
      <c r="L144" s="31"/>
      <c r="M144" s="140" t="s">
        <v>1</v>
      </c>
      <c r="N144" s="141" t="s">
        <v>39</v>
      </c>
      <c r="P144" s="142">
        <f t="shared" si="11"/>
        <v>0</v>
      </c>
      <c r="Q144" s="142">
        <v>0</v>
      </c>
      <c r="R144" s="142">
        <f t="shared" si="12"/>
        <v>0</v>
      </c>
      <c r="S144" s="142">
        <v>0</v>
      </c>
      <c r="T144" s="143">
        <f t="shared" si="13"/>
        <v>0</v>
      </c>
      <c r="AR144" s="144" t="s">
        <v>228</v>
      </c>
      <c r="AT144" s="144" t="s">
        <v>141</v>
      </c>
      <c r="AU144" s="144" t="s">
        <v>84</v>
      </c>
      <c r="AY144" s="16" t="s">
        <v>138</v>
      </c>
      <c r="BE144" s="145">
        <f t="shared" si="14"/>
        <v>5150</v>
      </c>
      <c r="BF144" s="145">
        <f t="shared" si="15"/>
        <v>0</v>
      </c>
      <c r="BG144" s="145">
        <f t="shared" si="16"/>
        <v>0</v>
      </c>
      <c r="BH144" s="145">
        <f t="shared" si="17"/>
        <v>0</v>
      </c>
      <c r="BI144" s="145">
        <f t="shared" si="18"/>
        <v>0</v>
      </c>
      <c r="BJ144" s="16" t="s">
        <v>82</v>
      </c>
      <c r="BK144" s="145">
        <f t="shared" si="19"/>
        <v>5150</v>
      </c>
      <c r="BL144" s="16" t="s">
        <v>228</v>
      </c>
      <c r="BM144" s="144" t="s">
        <v>1735</v>
      </c>
    </row>
    <row r="145" spans="2:65" s="1" customFormat="1" ht="14.45" customHeight="1">
      <c r="B145" s="31"/>
      <c r="C145" s="132" t="s">
        <v>247</v>
      </c>
      <c r="D145" s="132" t="s">
        <v>141</v>
      </c>
      <c r="E145" s="133" t="s">
        <v>1736</v>
      </c>
      <c r="F145" s="134" t="s">
        <v>1695</v>
      </c>
      <c r="G145" s="135" t="s">
        <v>144</v>
      </c>
      <c r="H145" s="136">
        <v>1</v>
      </c>
      <c r="I145" s="137">
        <v>1026</v>
      </c>
      <c r="J145" s="138">
        <f t="shared" si="10"/>
        <v>1026</v>
      </c>
      <c r="K145" s="139"/>
      <c r="L145" s="31"/>
      <c r="M145" s="140" t="s">
        <v>1</v>
      </c>
      <c r="N145" s="141" t="s">
        <v>39</v>
      </c>
      <c r="P145" s="142">
        <f t="shared" si="11"/>
        <v>0</v>
      </c>
      <c r="Q145" s="142">
        <v>0</v>
      </c>
      <c r="R145" s="142">
        <f t="shared" si="12"/>
        <v>0</v>
      </c>
      <c r="S145" s="142">
        <v>0</v>
      </c>
      <c r="T145" s="143">
        <f t="shared" si="13"/>
        <v>0</v>
      </c>
      <c r="AR145" s="144" t="s">
        <v>228</v>
      </c>
      <c r="AT145" s="144" t="s">
        <v>141</v>
      </c>
      <c r="AU145" s="144" t="s">
        <v>84</v>
      </c>
      <c r="AY145" s="16" t="s">
        <v>138</v>
      </c>
      <c r="BE145" s="145">
        <f t="shared" si="14"/>
        <v>1026</v>
      </c>
      <c r="BF145" s="145">
        <f t="shared" si="15"/>
        <v>0</v>
      </c>
      <c r="BG145" s="145">
        <f t="shared" si="16"/>
        <v>0</v>
      </c>
      <c r="BH145" s="145">
        <f t="shared" si="17"/>
        <v>0</v>
      </c>
      <c r="BI145" s="145">
        <f t="shared" si="18"/>
        <v>0</v>
      </c>
      <c r="BJ145" s="16" t="s">
        <v>82</v>
      </c>
      <c r="BK145" s="145">
        <f t="shared" si="19"/>
        <v>1026</v>
      </c>
      <c r="BL145" s="16" t="s">
        <v>228</v>
      </c>
      <c r="BM145" s="144" t="s">
        <v>1737</v>
      </c>
    </row>
    <row r="146" spans="2:65" s="1" customFormat="1" ht="14.45" customHeight="1">
      <c r="B146" s="31"/>
      <c r="C146" s="132" t="s">
        <v>7</v>
      </c>
      <c r="D146" s="132" t="s">
        <v>141</v>
      </c>
      <c r="E146" s="133" t="s">
        <v>1738</v>
      </c>
      <c r="F146" s="134" t="s">
        <v>1698</v>
      </c>
      <c r="G146" s="135" t="s">
        <v>144</v>
      </c>
      <c r="H146" s="136">
        <v>1</v>
      </c>
      <c r="I146" s="137">
        <v>381</v>
      </c>
      <c r="J146" s="138">
        <f t="shared" si="10"/>
        <v>381</v>
      </c>
      <c r="K146" s="139"/>
      <c r="L146" s="31"/>
      <c r="M146" s="140" t="s">
        <v>1</v>
      </c>
      <c r="N146" s="141" t="s">
        <v>39</v>
      </c>
      <c r="P146" s="142">
        <f t="shared" si="11"/>
        <v>0</v>
      </c>
      <c r="Q146" s="142">
        <v>0</v>
      </c>
      <c r="R146" s="142">
        <f t="shared" si="12"/>
        <v>0</v>
      </c>
      <c r="S146" s="142">
        <v>0</v>
      </c>
      <c r="T146" s="143">
        <f t="shared" si="13"/>
        <v>0</v>
      </c>
      <c r="AR146" s="144" t="s">
        <v>228</v>
      </c>
      <c r="AT146" s="144" t="s">
        <v>141</v>
      </c>
      <c r="AU146" s="144" t="s">
        <v>84</v>
      </c>
      <c r="AY146" s="16" t="s">
        <v>138</v>
      </c>
      <c r="BE146" s="145">
        <f t="shared" si="14"/>
        <v>381</v>
      </c>
      <c r="BF146" s="145">
        <f t="shared" si="15"/>
        <v>0</v>
      </c>
      <c r="BG146" s="145">
        <f t="shared" si="16"/>
        <v>0</v>
      </c>
      <c r="BH146" s="145">
        <f t="shared" si="17"/>
        <v>0</v>
      </c>
      <c r="BI146" s="145">
        <f t="shared" si="18"/>
        <v>0</v>
      </c>
      <c r="BJ146" s="16" t="s">
        <v>82</v>
      </c>
      <c r="BK146" s="145">
        <f t="shared" si="19"/>
        <v>381</v>
      </c>
      <c r="BL146" s="16" t="s">
        <v>228</v>
      </c>
      <c r="BM146" s="144" t="s">
        <v>1739</v>
      </c>
    </row>
    <row r="147" spans="2:65" s="1" customFormat="1" ht="14.45" customHeight="1">
      <c r="B147" s="31"/>
      <c r="C147" s="132" t="s">
        <v>260</v>
      </c>
      <c r="D147" s="132" t="s">
        <v>141</v>
      </c>
      <c r="E147" s="133" t="s">
        <v>1740</v>
      </c>
      <c r="F147" s="134" t="s">
        <v>1741</v>
      </c>
      <c r="G147" s="135" t="s">
        <v>144</v>
      </c>
      <c r="H147" s="136">
        <v>1</v>
      </c>
      <c r="I147" s="137">
        <v>268</v>
      </c>
      <c r="J147" s="138">
        <f t="shared" si="10"/>
        <v>268</v>
      </c>
      <c r="K147" s="139"/>
      <c r="L147" s="31"/>
      <c r="M147" s="140" t="s">
        <v>1</v>
      </c>
      <c r="N147" s="141" t="s">
        <v>39</v>
      </c>
      <c r="P147" s="142">
        <f t="shared" si="11"/>
        <v>0</v>
      </c>
      <c r="Q147" s="142">
        <v>0</v>
      </c>
      <c r="R147" s="142">
        <f t="shared" si="12"/>
        <v>0</v>
      </c>
      <c r="S147" s="142">
        <v>0</v>
      </c>
      <c r="T147" s="143">
        <f t="shared" si="13"/>
        <v>0</v>
      </c>
      <c r="AR147" s="144" t="s">
        <v>228</v>
      </c>
      <c r="AT147" s="144" t="s">
        <v>141</v>
      </c>
      <c r="AU147" s="144" t="s">
        <v>84</v>
      </c>
      <c r="AY147" s="16" t="s">
        <v>138</v>
      </c>
      <c r="BE147" s="145">
        <f t="shared" si="14"/>
        <v>268</v>
      </c>
      <c r="BF147" s="145">
        <f t="shared" si="15"/>
        <v>0</v>
      </c>
      <c r="BG147" s="145">
        <f t="shared" si="16"/>
        <v>0</v>
      </c>
      <c r="BH147" s="145">
        <f t="shared" si="17"/>
        <v>0</v>
      </c>
      <c r="BI147" s="145">
        <f t="shared" si="18"/>
        <v>0</v>
      </c>
      <c r="BJ147" s="16" t="s">
        <v>82</v>
      </c>
      <c r="BK147" s="145">
        <f t="shared" si="19"/>
        <v>268</v>
      </c>
      <c r="BL147" s="16" t="s">
        <v>228</v>
      </c>
      <c r="BM147" s="144" t="s">
        <v>1742</v>
      </c>
    </row>
    <row r="148" spans="2:65" s="1" customFormat="1" ht="14.45" customHeight="1">
      <c r="B148" s="31"/>
      <c r="C148" s="132" t="s">
        <v>266</v>
      </c>
      <c r="D148" s="132" t="s">
        <v>141</v>
      </c>
      <c r="E148" s="133" t="s">
        <v>1743</v>
      </c>
      <c r="F148" s="134" t="s">
        <v>1744</v>
      </c>
      <c r="G148" s="135" t="s">
        <v>144</v>
      </c>
      <c r="H148" s="136">
        <v>2</v>
      </c>
      <c r="I148" s="137">
        <v>128</v>
      </c>
      <c r="J148" s="138">
        <f t="shared" si="10"/>
        <v>256</v>
      </c>
      <c r="K148" s="139"/>
      <c r="L148" s="31"/>
      <c r="M148" s="140" t="s">
        <v>1</v>
      </c>
      <c r="N148" s="141" t="s">
        <v>39</v>
      </c>
      <c r="P148" s="142">
        <f t="shared" si="11"/>
        <v>0</v>
      </c>
      <c r="Q148" s="142">
        <v>0</v>
      </c>
      <c r="R148" s="142">
        <f t="shared" si="12"/>
        <v>0</v>
      </c>
      <c r="S148" s="142">
        <v>0</v>
      </c>
      <c r="T148" s="143">
        <f t="shared" si="13"/>
        <v>0</v>
      </c>
      <c r="AR148" s="144" t="s">
        <v>228</v>
      </c>
      <c r="AT148" s="144" t="s">
        <v>141</v>
      </c>
      <c r="AU148" s="144" t="s">
        <v>84</v>
      </c>
      <c r="AY148" s="16" t="s">
        <v>138</v>
      </c>
      <c r="BE148" s="145">
        <f t="shared" si="14"/>
        <v>256</v>
      </c>
      <c r="BF148" s="145">
        <f t="shared" si="15"/>
        <v>0</v>
      </c>
      <c r="BG148" s="145">
        <f t="shared" si="16"/>
        <v>0</v>
      </c>
      <c r="BH148" s="145">
        <f t="shared" si="17"/>
        <v>0</v>
      </c>
      <c r="BI148" s="145">
        <f t="shared" si="18"/>
        <v>0</v>
      </c>
      <c r="BJ148" s="16" t="s">
        <v>82</v>
      </c>
      <c r="BK148" s="145">
        <f t="shared" si="19"/>
        <v>256</v>
      </c>
      <c r="BL148" s="16" t="s">
        <v>228</v>
      </c>
      <c r="BM148" s="144" t="s">
        <v>1745</v>
      </c>
    </row>
    <row r="149" spans="2:65" s="1" customFormat="1" ht="14.45" customHeight="1">
      <c r="B149" s="31"/>
      <c r="C149" s="132" t="s">
        <v>272</v>
      </c>
      <c r="D149" s="132" t="s">
        <v>141</v>
      </c>
      <c r="E149" s="133" t="s">
        <v>1746</v>
      </c>
      <c r="F149" s="134" t="s">
        <v>1747</v>
      </c>
      <c r="G149" s="135" t="s">
        <v>171</v>
      </c>
      <c r="H149" s="136">
        <v>1</v>
      </c>
      <c r="I149" s="137">
        <v>155</v>
      </c>
      <c r="J149" s="138">
        <f t="shared" si="10"/>
        <v>155</v>
      </c>
      <c r="K149" s="139"/>
      <c r="L149" s="31"/>
      <c r="M149" s="140" t="s">
        <v>1</v>
      </c>
      <c r="N149" s="141" t="s">
        <v>39</v>
      </c>
      <c r="P149" s="142">
        <f t="shared" si="11"/>
        <v>0</v>
      </c>
      <c r="Q149" s="142">
        <v>0</v>
      </c>
      <c r="R149" s="142">
        <f t="shared" si="12"/>
        <v>0</v>
      </c>
      <c r="S149" s="142">
        <v>0</v>
      </c>
      <c r="T149" s="143">
        <f t="shared" si="13"/>
        <v>0</v>
      </c>
      <c r="AR149" s="144" t="s">
        <v>228</v>
      </c>
      <c r="AT149" s="144" t="s">
        <v>141</v>
      </c>
      <c r="AU149" s="144" t="s">
        <v>84</v>
      </c>
      <c r="AY149" s="16" t="s">
        <v>138</v>
      </c>
      <c r="BE149" s="145">
        <f t="shared" si="14"/>
        <v>155</v>
      </c>
      <c r="BF149" s="145">
        <f t="shared" si="15"/>
        <v>0</v>
      </c>
      <c r="BG149" s="145">
        <f t="shared" si="16"/>
        <v>0</v>
      </c>
      <c r="BH149" s="145">
        <f t="shared" si="17"/>
        <v>0</v>
      </c>
      <c r="BI149" s="145">
        <f t="shared" si="18"/>
        <v>0</v>
      </c>
      <c r="BJ149" s="16" t="s">
        <v>82</v>
      </c>
      <c r="BK149" s="145">
        <f t="shared" si="19"/>
        <v>155</v>
      </c>
      <c r="BL149" s="16" t="s">
        <v>228</v>
      </c>
      <c r="BM149" s="144" t="s">
        <v>1748</v>
      </c>
    </row>
    <row r="150" spans="2:65" s="1" customFormat="1" ht="14.45" customHeight="1">
      <c r="B150" s="31"/>
      <c r="C150" s="132" t="s">
        <v>278</v>
      </c>
      <c r="D150" s="132" t="s">
        <v>141</v>
      </c>
      <c r="E150" s="133" t="s">
        <v>1749</v>
      </c>
      <c r="F150" s="134" t="s">
        <v>1750</v>
      </c>
      <c r="G150" s="135" t="s">
        <v>171</v>
      </c>
      <c r="H150" s="136">
        <v>3</v>
      </c>
      <c r="I150" s="137">
        <v>67</v>
      </c>
      <c r="J150" s="138">
        <f t="shared" si="10"/>
        <v>201</v>
      </c>
      <c r="K150" s="139"/>
      <c r="L150" s="31"/>
      <c r="M150" s="140" t="s">
        <v>1</v>
      </c>
      <c r="N150" s="141" t="s">
        <v>39</v>
      </c>
      <c r="P150" s="142">
        <f t="shared" si="11"/>
        <v>0</v>
      </c>
      <c r="Q150" s="142">
        <v>0</v>
      </c>
      <c r="R150" s="142">
        <f t="shared" si="12"/>
        <v>0</v>
      </c>
      <c r="S150" s="142">
        <v>0</v>
      </c>
      <c r="T150" s="143">
        <f t="shared" si="13"/>
        <v>0</v>
      </c>
      <c r="AR150" s="144" t="s">
        <v>228</v>
      </c>
      <c r="AT150" s="144" t="s">
        <v>141</v>
      </c>
      <c r="AU150" s="144" t="s">
        <v>84</v>
      </c>
      <c r="AY150" s="16" t="s">
        <v>138</v>
      </c>
      <c r="BE150" s="145">
        <f t="shared" si="14"/>
        <v>201</v>
      </c>
      <c r="BF150" s="145">
        <f t="shared" si="15"/>
        <v>0</v>
      </c>
      <c r="BG150" s="145">
        <f t="shared" si="16"/>
        <v>0</v>
      </c>
      <c r="BH150" s="145">
        <f t="shared" si="17"/>
        <v>0</v>
      </c>
      <c r="BI150" s="145">
        <f t="shared" si="18"/>
        <v>0</v>
      </c>
      <c r="BJ150" s="16" t="s">
        <v>82</v>
      </c>
      <c r="BK150" s="145">
        <f t="shared" si="19"/>
        <v>201</v>
      </c>
      <c r="BL150" s="16" t="s">
        <v>228</v>
      </c>
      <c r="BM150" s="144" t="s">
        <v>1751</v>
      </c>
    </row>
    <row r="151" spans="2:65" s="1" customFormat="1" ht="14.45" customHeight="1">
      <c r="B151" s="31"/>
      <c r="C151" s="132" t="s">
        <v>283</v>
      </c>
      <c r="D151" s="132" t="s">
        <v>141</v>
      </c>
      <c r="E151" s="133" t="s">
        <v>1752</v>
      </c>
      <c r="F151" s="134" t="s">
        <v>1753</v>
      </c>
      <c r="G151" s="135" t="s">
        <v>144</v>
      </c>
      <c r="H151" s="136">
        <v>1</v>
      </c>
      <c r="I151" s="137">
        <v>837</v>
      </c>
      <c r="J151" s="138">
        <f t="shared" si="10"/>
        <v>837</v>
      </c>
      <c r="K151" s="139"/>
      <c r="L151" s="31"/>
      <c r="M151" s="140" t="s">
        <v>1</v>
      </c>
      <c r="N151" s="141" t="s">
        <v>39</v>
      </c>
      <c r="P151" s="142">
        <f t="shared" si="11"/>
        <v>0</v>
      </c>
      <c r="Q151" s="142">
        <v>0</v>
      </c>
      <c r="R151" s="142">
        <f t="shared" si="12"/>
        <v>0</v>
      </c>
      <c r="S151" s="142">
        <v>0</v>
      </c>
      <c r="T151" s="143">
        <f t="shared" si="13"/>
        <v>0</v>
      </c>
      <c r="AR151" s="144" t="s">
        <v>228</v>
      </c>
      <c r="AT151" s="144" t="s">
        <v>141</v>
      </c>
      <c r="AU151" s="144" t="s">
        <v>84</v>
      </c>
      <c r="AY151" s="16" t="s">
        <v>138</v>
      </c>
      <c r="BE151" s="145">
        <f t="shared" si="14"/>
        <v>837</v>
      </c>
      <c r="BF151" s="145">
        <f t="shared" si="15"/>
        <v>0</v>
      </c>
      <c r="BG151" s="145">
        <f t="shared" si="16"/>
        <v>0</v>
      </c>
      <c r="BH151" s="145">
        <f t="shared" si="17"/>
        <v>0</v>
      </c>
      <c r="BI151" s="145">
        <f t="shared" si="18"/>
        <v>0</v>
      </c>
      <c r="BJ151" s="16" t="s">
        <v>82</v>
      </c>
      <c r="BK151" s="145">
        <f t="shared" si="19"/>
        <v>837</v>
      </c>
      <c r="BL151" s="16" t="s">
        <v>228</v>
      </c>
      <c r="BM151" s="144" t="s">
        <v>1754</v>
      </c>
    </row>
    <row r="152" spans="2:65" s="1" customFormat="1" ht="14.45" customHeight="1">
      <c r="B152" s="31"/>
      <c r="C152" s="132" t="s">
        <v>288</v>
      </c>
      <c r="D152" s="132" t="s">
        <v>141</v>
      </c>
      <c r="E152" s="133" t="s">
        <v>1755</v>
      </c>
      <c r="F152" s="134" t="s">
        <v>1707</v>
      </c>
      <c r="G152" s="135" t="s">
        <v>171</v>
      </c>
      <c r="H152" s="136">
        <v>3</v>
      </c>
      <c r="I152" s="137">
        <v>228</v>
      </c>
      <c r="J152" s="138">
        <f t="shared" si="10"/>
        <v>684</v>
      </c>
      <c r="K152" s="139"/>
      <c r="L152" s="31"/>
      <c r="M152" s="140" t="s">
        <v>1</v>
      </c>
      <c r="N152" s="141" t="s">
        <v>39</v>
      </c>
      <c r="P152" s="142">
        <f t="shared" si="11"/>
        <v>0</v>
      </c>
      <c r="Q152" s="142">
        <v>0</v>
      </c>
      <c r="R152" s="142">
        <f t="shared" si="12"/>
        <v>0</v>
      </c>
      <c r="S152" s="142">
        <v>0</v>
      </c>
      <c r="T152" s="143">
        <f t="shared" si="13"/>
        <v>0</v>
      </c>
      <c r="AR152" s="144" t="s">
        <v>228</v>
      </c>
      <c r="AT152" s="144" t="s">
        <v>141</v>
      </c>
      <c r="AU152" s="144" t="s">
        <v>84</v>
      </c>
      <c r="AY152" s="16" t="s">
        <v>138</v>
      </c>
      <c r="BE152" s="145">
        <f t="shared" si="14"/>
        <v>684</v>
      </c>
      <c r="BF152" s="145">
        <f t="shared" si="15"/>
        <v>0</v>
      </c>
      <c r="BG152" s="145">
        <f t="shared" si="16"/>
        <v>0</v>
      </c>
      <c r="BH152" s="145">
        <f t="shared" si="17"/>
        <v>0</v>
      </c>
      <c r="BI152" s="145">
        <f t="shared" si="18"/>
        <v>0</v>
      </c>
      <c r="BJ152" s="16" t="s">
        <v>82</v>
      </c>
      <c r="BK152" s="145">
        <f t="shared" si="19"/>
        <v>684</v>
      </c>
      <c r="BL152" s="16" t="s">
        <v>228</v>
      </c>
      <c r="BM152" s="144" t="s">
        <v>1756</v>
      </c>
    </row>
    <row r="153" spans="2:65" s="1" customFormat="1" ht="14.45" customHeight="1">
      <c r="B153" s="31"/>
      <c r="C153" s="132" t="s">
        <v>293</v>
      </c>
      <c r="D153" s="132" t="s">
        <v>141</v>
      </c>
      <c r="E153" s="133" t="s">
        <v>1757</v>
      </c>
      <c r="F153" s="134" t="s">
        <v>1710</v>
      </c>
      <c r="G153" s="135" t="s">
        <v>144</v>
      </c>
      <c r="H153" s="136">
        <v>4</v>
      </c>
      <c r="I153" s="137">
        <v>700</v>
      </c>
      <c r="J153" s="138">
        <f t="shared" si="10"/>
        <v>2800</v>
      </c>
      <c r="K153" s="139"/>
      <c r="L153" s="31"/>
      <c r="M153" s="140" t="s">
        <v>1</v>
      </c>
      <c r="N153" s="141" t="s">
        <v>39</v>
      </c>
      <c r="P153" s="142">
        <f t="shared" si="11"/>
        <v>0</v>
      </c>
      <c r="Q153" s="142">
        <v>0</v>
      </c>
      <c r="R153" s="142">
        <f t="shared" si="12"/>
        <v>0</v>
      </c>
      <c r="S153" s="142">
        <v>0</v>
      </c>
      <c r="T153" s="143">
        <f t="shared" si="13"/>
        <v>0</v>
      </c>
      <c r="AR153" s="144" t="s">
        <v>228</v>
      </c>
      <c r="AT153" s="144" t="s">
        <v>141</v>
      </c>
      <c r="AU153" s="144" t="s">
        <v>84</v>
      </c>
      <c r="AY153" s="16" t="s">
        <v>138</v>
      </c>
      <c r="BE153" s="145">
        <f t="shared" si="14"/>
        <v>2800</v>
      </c>
      <c r="BF153" s="145">
        <f t="shared" si="15"/>
        <v>0</v>
      </c>
      <c r="BG153" s="145">
        <f t="shared" si="16"/>
        <v>0</v>
      </c>
      <c r="BH153" s="145">
        <f t="shared" si="17"/>
        <v>0</v>
      </c>
      <c r="BI153" s="145">
        <f t="shared" si="18"/>
        <v>0</v>
      </c>
      <c r="BJ153" s="16" t="s">
        <v>82</v>
      </c>
      <c r="BK153" s="145">
        <f t="shared" si="19"/>
        <v>2800</v>
      </c>
      <c r="BL153" s="16" t="s">
        <v>228</v>
      </c>
      <c r="BM153" s="144" t="s">
        <v>1758</v>
      </c>
    </row>
    <row r="154" spans="2:65" s="1" customFormat="1" ht="14.45" customHeight="1">
      <c r="B154" s="31"/>
      <c r="C154" s="132" t="s">
        <v>298</v>
      </c>
      <c r="D154" s="132" t="s">
        <v>141</v>
      </c>
      <c r="E154" s="133" t="s">
        <v>1759</v>
      </c>
      <c r="F154" s="134" t="s">
        <v>1713</v>
      </c>
      <c r="G154" s="135" t="s">
        <v>171</v>
      </c>
      <c r="H154" s="136">
        <v>4</v>
      </c>
      <c r="I154" s="137">
        <v>144</v>
      </c>
      <c r="J154" s="138">
        <f t="shared" si="10"/>
        <v>576</v>
      </c>
      <c r="K154" s="139"/>
      <c r="L154" s="31"/>
      <c r="M154" s="140" t="s">
        <v>1</v>
      </c>
      <c r="N154" s="141" t="s">
        <v>39</v>
      </c>
      <c r="P154" s="142">
        <f t="shared" si="11"/>
        <v>0</v>
      </c>
      <c r="Q154" s="142">
        <v>0</v>
      </c>
      <c r="R154" s="142">
        <f t="shared" si="12"/>
        <v>0</v>
      </c>
      <c r="S154" s="142">
        <v>0</v>
      </c>
      <c r="T154" s="143">
        <f t="shared" si="13"/>
        <v>0</v>
      </c>
      <c r="AR154" s="144" t="s">
        <v>228</v>
      </c>
      <c r="AT154" s="144" t="s">
        <v>141</v>
      </c>
      <c r="AU154" s="144" t="s">
        <v>84</v>
      </c>
      <c r="AY154" s="16" t="s">
        <v>138</v>
      </c>
      <c r="BE154" s="145">
        <f t="shared" si="14"/>
        <v>576</v>
      </c>
      <c r="BF154" s="145">
        <f t="shared" si="15"/>
        <v>0</v>
      </c>
      <c r="BG154" s="145">
        <f t="shared" si="16"/>
        <v>0</v>
      </c>
      <c r="BH154" s="145">
        <f t="shared" si="17"/>
        <v>0</v>
      </c>
      <c r="BI154" s="145">
        <f t="shared" si="18"/>
        <v>0</v>
      </c>
      <c r="BJ154" s="16" t="s">
        <v>82</v>
      </c>
      <c r="BK154" s="145">
        <f t="shared" si="19"/>
        <v>576</v>
      </c>
      <c r="BL154" s="16" t="s">
        <v>228</v>
      </c>
      <c r="BM154" s="144" t="s">
        <v>1760</v>
      </c>
    </row>
    <row r="155" spans="2:65" s="1" customFormat="1" ht="14.45" customHeight="1">
      <c r="B155" s="31"/>
      <c r="C155" s="132" t="s">
        <v>303</v>
      </c>
      <c r="D155" s="132" t="s">
        <v>141</v>
      </c>
      <c r="E155" s="133" t="s">
        <v>1761</v>
      </c>
      <c r="F155" s="134" t="s">
        <v>1716</v>
      </c>
      <c r="G155" s="135" t="s">
        <v>144</v>
      </c>
      <c r="H155" s="136">
        <v>3</v>
      </c>
      <c r="I155" s="137">
        <v>672</v>
      </c>
      <c r="J155" s="138">
        <f t="shared" si="10"/>
        <v>2016</v>
      </c>
      <c r="K155" s="139"/>
      <c r="L155" s="31"/>
      <c r="M155" s="140" t="s">
        <v>1</v>
      </c>
      <c r="N155" s="141" t="s">
        <v>39</v>
      </c>
      <c r="P155" s="142">
        <f t="shared" si="11"/>
        <v>0</v>
      </c>
      <c r="Q155" s="142">
        <v>0</v>
      </c>
      <c r="R155" s="142">
        <f t="shared" si="12"/>
        <v>0</v>
      </c>
      <c r="S155" s="142">
        <v>0</v>
      </c>
      <c r="T155" s="143">
        <f t="shared" si="13"/>
        <v>0</v>
      </c>
      <c r="AR155" s="144" t="s">
        <v>228</v>
      </c>
      <c r="AT155" s="144" t="s">
        <v>141</v>
      </c>
      <c r="AU155" s="144" t="s">
        <v>84</v>
      </c>
      <c r="AY155" s="16" t="s">
        <v>138</v>
      </c>
      <c r="BE155" s="145">
        <f t="shared" si="14"/>
        <v>2016</v>
      </c>
      <c r="BF155" s="145">
        <f t="shared" si="15"/>
        <v>0</v>
      </c>
      <c r="BG155" s="145">
        <f t="shared" si="16"/>
        <v>0</v>
      </c>
      <c r="BH155" s="145">
        <f t="shared" si="17"/>
        <v>0</v>
      </c>
      <c r="BI155" s="145">
        <f t="shared" si="18"/>
        <v>0</v>
      </c>
      <c r="BJ155" s="16" t="s">
        <v>82</v>
      </c>
      <c r="BK155" s="145">
        <f t="shared" si="19"/>
        <v>2016</v>
      </c>
      <c r="BL155" s="16" t="s">
        <v>228</v>
      </c>
      <c r="BM155" s="144" t="s">
        <v>1762</v>
      </c>
    </row>
    <row r="156" spans="2:65" s="1" customFormat="1" ht="22.15" customHeight="1">
      <c r="B156" s="31"/>
      <c r="C156" s="132" t="s">
        <v>308</v>
      </c>
      <c r="D156" s="132" t="s">
        <v>141</v>
      </c>
      <c r="E156" s="133" t="s">
        <v>1763</v>
      </c>
      <c r="F156" s="134" t="s">
        <v>1719</v>
      </c>
      <c r="G156" s="135" t="s">
        <v>1324</v>
      </c>
      <c r="H156" s="136">
        <v>5</v>
      </c>
      <c r="I156" s="137">
        <v>993</v>
      </c>
      <c r="J156" s="138">
        <f t="shared" si="10"/>
        <v>4965</v>
      </c>
      <c r="K156" s="139"/>
      <c r="L156" s="31"/>
      <c r="M156" s="140" t="s">
        <v>1</v>
      </c>
      <c r="N156" s="141" t="s">
        <v>39</v>
      </c>
      <c r="P156" s="142">
        <f t="shared" si="11"/>
        <v>0</v>
      </c>
      <c r="Q156" s="142">
        <v>0</v>
      </c>
      <c r="R156" s="142">
        <f t="shared" si="12"/>
        <v>0</v>
      </c>
      <c r="S156" s="142">
        <v>0</v>
      </c>
      <c r="T156" s="143">
        <f t="shared" si="13"/>
        <v>0</v>
      </c>
      <c r="AR156" s="144" t="s">
        <v>228</v>
      </c>
      <c r="AT156" s="144" t="s">
        <v>141</v>
      </c>
      <c r="AU156" s="144" t="s">
        <v>84</v>
      </c>
      <c r="AY156" s="16" t="s">
        <v>138</v>
      </c>
      <c r="BE156" s="145">
        <f t="shared" si="14"/>
        <v>4965</v>
      </c>
      <c r="BF156" s="145">
        <f t="shared" si="15"/>
        <v>0</v>
      </c>
      <c r="BG156" s="145">
        <f t="shared" si="16"/>
        <v>0</v>
      </c>
      <c r="BH156" s="145">
        <f t="shared" si="17"/>
        <v>0</v>
      </c>
      <c r="BI156" s="145">
        <f t="shared" si="18"/>
        <v>0</v>
      </c>
      <c r="BJ156" s="16" t="s">
        <v>82</v>
      </c>
      <c r="BK156" s="145">
        <f t="shared" si="19"/>
        <v>4965</v>
      </c>
      <c r="BL156" s="16" t="s">
        <v>228</v>
      </c>
      <c r="BM156" s="144" t="s">
        <v>1764</v>
      </c>
    </row>
    <row r="157" spans="2:65" s="1" customFormat="1" ht="14.45" customHeight="1">
      <c r="B157" s="31"/>
      <c r="C157" s="132" t="s">
        <v>313</v>
      </c>
      <c r="D157" s="132" t="s">
        <v>141</v>
      </c>
      <c r="E157" s="133" t="s">
        <v>1765</v>
      </c>
      <c r="F157" s="134" t="s">
        <v>1722</v>
      </c>
      <c r="G157" s="135" t="s">
        <v>439</v>
      </c>
      <c r="H157" s="136">
        <v>1</v>
      </c>
      <c r="I157" s="137">
        <v>1</v>
      </c>
      <c r="J157" s="138">
        <f t="shared" si="10"/>
        <v>1</v>
      </c>
      <c r="K157" s="139"/>
      <c r="L157" s="31"/>
      <c r="M157" s="140" t="s">
        <v>1</v>
      </c>
      <c r="N157" s="141" t="s">
        <v>39</v>
      </c>
      <c r="P157" s="142">
        <f t="shared" si="11"/>
        <v>0</v>
      </c>
      <c r="Q157" s="142">
        <v>0</v>
      </c>
      <c r="R157" s="142">
        <f t="shared" si="12"/>
        <v>0</v>
      </c>
      <c r="S157" s="142">
        <v>0</v>
      </c>
      <c r="T157" s="143">
        <f t="shared" si="13"/>
        <v>0</v>
      </c>
      <c r="AR157" s="144" t="s">
        <v>228</v>
      </c>
      <c r="AT157" s="144" t="s">
        <v>141</v>
      </c>
      <c r="AU157" s="144" t="s">
        <v>84</v>
      </c>
      <c r="AY157" s="16" t="s">
        <v>138</v>
      </c>
      <c r="BE157" s="145">
        <f t="shared" si="14"/>
        <v>1</v>
      </c>
      <c r="BF157" s="145">
        <f t="shared" si="15"/>
        <v>0</v>
      </c>
      <c r="BG157" s="145">
        <f t="shared" si="16"/>
        <v>0</v>
      </c>
      <c r="BH157" s="145">
        <f t="shared" si="17"/>
        <v>0</v>
      </c>
      <c r="BI157" s="145">
        <f t="shared" si="18"/>
        <v>0</v>
      </c>
      <c r="BJ157" s="16" t="s">
        <v>82</v>
      </c>
      <c r="BK157" s="145">
        <f t="shared" si="19"/>
        <v>1</v>
      </c>
      <c r="BL157" s="16" t="s">
        <v>228</v>
      </c>
      <c r="BM157" s="144" t="s">
        <v>1766</v>
      </c>
    </row>
    <row r="158" spans="2:65" s="1" customFormat="1" ht="14.45" customHeight="1">
      <c r="B158" s="31"/>
      <c r="C158" s="132" t="s">
        <v>327</v>
      </c>
      <c r="D158" s="132" t="s">
        <v>141</v>
      </c>
      <c r="E158" s="133" t="s">
        <v>1767</v>
      </c>
      <c r="F158" s="134" t="s">
        <v>1725</v>
      </c>
      <c r="G158" s="135" t="s">
        <v>439</v>
      </c>
      <c r="H158" s="136">
        <v>1</v>
      </c>
      <c r="I158" s="137">
        <v>330</v>
      </c>
      <c r="J158" s="138">
        <f t="shared" si="10"/>
        <v>330</v>
      </c>
      <c r="K158" s="139"/>
      <c r="L158" s="31"/>
      <c r="M158" s="140" t="s">
        <v>1</v>
      </c>
      <c r="N158" s="141" t="s">
        <v>39</v>
      </c>
      <c r="P158" s="142">
        <f t="shared" si="11"/>
        <v>0</v>
      </c>
      <c r="Q158" s="142">
        <v>0</v>
      </c>
      <c r="R158" s="142">
        <f t="shared" si="12"/>
        <v>0</v>
      </c>
      <c r="S158" s="142">
        <v>0</v>
      </c>
      <c r="T158" s="143">
        <f t="shared" si="13"/>
        <v>0</v>
      </c>
      <c r="AR158" s="144" t="s">
        <v>228</v>
      </c>
      <c r="AT158" s="144" t="s">
        <v>141</v>
      </c>
      <c r="AU158" s="144" t="s">
        <v>84</v>
      </c>
      <c r="AY158" s="16" t="s">
        <v>138</v>
      </c>
      <c r="BE158" s="145">
        <f t="shared" si="14"/>
        <v>330</v>
      </c>
      <c r="BF158" s="145">
        <f t="shared" si="15"/>
        <v>0</v>
      </c>
      <c r="BG158" s="145">
        <f t="shared" si="16"/>
        <v>0</v>
      </c>
      <c r="BH158" s="145">
        <f t="shared" si="17"/>
        <v>0</v>
      </c>
      <c r="BI158" s="145">
        <f t="shared" si="18"/>
        <v>0</v>
      </c>
      <c r="BJ158" s="16" t="s">
        <v>82</v>
      </c>
      <c r="BK158" s="145">
        <f t="shared" si="19"/>
        <v>330</v>
      </c>
      <c r="BL158" s="16" t="s">
        <v>228</v>
      </c>
      <c r="BM158" s="144" t="s">
        <v>1768</v>
      </c>
    </row>
    <row r="159" spans="2:65" s="11" customFormat="1" ht="22.9" customHeight="1">
      <c r="B159" s="120"/>
      <c r="D159" s="121" t="s">
        <v>73</v>
      </c>
      <c r="E159" s="130" t="s">
        <v>88</v>
      </c>
      <c r="F159" s="130" t="s">
        <v>1769</v>
      </c>
      <c r="I159" s="123"/>
      <c r="J159" s="131">
        <f>BK159</f>
        <v>21890</v>
      </c>
      <c r="L159" s="120"/>
      <c r="M159" s="125"/>
      <c r="P159" s="126">
        <f>SUM(P160:P173)</f>
        <v>0</v>
      </c>
      <c r="R159" s="126">
        <f>SUM(R160:R173)</f>
        <v>0</v>
      </c>
      <c r="T159" s="127">
        <f>SUM(T160:T173)</f>
        <v>0</v>
      </c>
      <c r="AR159" s="121" t="s">
        <v>84</v>
      </c>
      <c r="AT159" s="128" t="s">
        <v>73</v>
      </c>
      <c r="AU159" s="128" t="s">
        <v>82</v>
      </c>
      <c r="AY159" s="121" t="s">
        <v>138</v>
      </c>
      <c r="BK159" s="129">
        <f>SUM(BK160:BK173)</f>
        <v>21890</v>
      </c>
    </row>
    <row r="160" spans="2:65" s="1" customFormat="1" ht="14.45" customHeight="1">
      <c r="B160" s="31"/>
      <c r="C160" s="132" t="s">
        <v>332</v>
      </c>
      <c r="D160" s="132" t="s">
        <v>141</v>
      </c>
      <c r="E160" s="133" t="s">
        <v>1770</v>
      </c>
      <c r="F160" s="134" t="s">
        <v>1683</v>
      </c>
      <c r="G160" s="135" t="s">
        <v>144</v>
      </c>
      <c r="H160" s="136">
        <v>1</v>
      </c>
      <c r="I160" s="137">
        <v>4561</v>
      </c>
      <c r="J160" s="138">
        <f t="shared" ref="J160:J173" si="20">ROUND(I160*H160,2)</f>
        <v>4561</v>
      </c>
      <c r="K160" s="139"/>
      <c r="L160" s="31"/>
      <c r="M160" s="140" t="s">
        <v>1</v>
      </c>
      <c r="N160" s="141" t="s">
        <v>39</v>
      </c>
      <c r="P160" s="142">
        <f t="shared" ref="P160:P173" si="21">O160*H160</f>
        <v>0</v>
      </c>
      <c r="Q160" s="142">
        <v>0</v>
      </c>
      <c r="R160" s="142">
        <f t="shared" ref="R160:R173" si="22">Q160*H160</f>
        <v>0</v>
      </c>
      <c r="S160" s="142">
        <v>0</v>
      </c>
      <c r="T160" s="143">
        <f t="shared" ref="T160:T173" si="23">S160*H160</f>
        <v>0</v>
      </c>
      <c r="AR160" s="144" t="s">
        <v>228</v>
      </c>
      <c r="AT160" s="144" t="s">
        <v>141</v>
      </c>
      <c r="AU160" s="144" t="s">
        <v>84</v>
      </c>
      <c r="AY160" s="16" t="s">
        <v>138</v>
      </c>
      <c r="BE160" s="145">
        <f t="shared" ref="BE160:BE173" si="24">IF(N160="základní",J160,0)</f>
        <v>4561</v>
      </c>
      <c r="BF160" s="145">
        <f t="shared" ref="BF160:BF173" si="25">IF(N160="snížená",J160,0)</f>
        <v>0</v>
      </c>
      <c r="BG160" s="145">
        <f t="shared" ref="BG160:BG173" si="26">IF(N160="zákl. přenesená",J160,0)</f>
        <v>0</v>
      </c>
      <c r="BH160" s="145">
        <f t="shared" ref="BH160:BH173" si="27">IF(N160="sníž. přenesená",J160,0)</f>
        <v>0</v>
      </c>
      <c r="BI160" s="145">
        <f t="shared" ref="BI160:BI173" si="28">IF(N160="nulová",J160,0)</f>
        <v>0</v>
      </c>
      <c r="BJ160" s="16" t="s">
        <v>82</v>
      </c>
      <c r="BK160" s="145">
        <f t="shared" ref="BK160:BK173" si="29">ROUND(I160*H160,2)</f>
        <v>4561</v>
      </c>
      <c r="BL160" s="16" t="s">
        <v>228</v>
      </c>
      <c r="BM160" s="144" t="s">
        <v>1771</v>
      </c>
    </row>
    <row r="161" spans="2:65" s="1" customFormat="1" ht="14.45" customHeight="1">
      <c r="B161" s="31"/>
      <c r="C161" s="132" t="s">
        <v>336</v>
      </c>
      <c r="D161" s="132" t="s">
        <v>141</v>
      </c>
      <c r="E161" s="133" t="s">
        <v>1772</v>
      </c>
      <c r="F161" s="134" t="s">
        <v>1686</v>
      </c>
      <c r="G161" s="135" t="s">
        <v>144</v>
      </c>
      <c r="H161" s="136">
        <v>2</v>
      </c>
      <c r="I161" s="137">
        <v>180</v>
      </c>
      <c r="J161" s="138">
        <f t="shared" si="20"/>
        <v>360</v>
      </c>
      <c r="K161" s="139"/>
      <c r="L161" s="31"/>
      <c r="M161" s="140" t="s">
        <v>1</v>
      </c>
      <c r="N161" s="141" t="s">
        <v>39</v>
      </c>
      <c r="P161" s="142">
        <f t="shared" si="21"/>
        <v>0</v>
      </c>
      <c r="Q161" s="142">
        <v>0</v>
      </c>
      <c r="R161" s="142">
        <f t="shared" si="22"/>
        <v>0</v>
      </c>
      <c r="S161" s="142">
        <v>0</v>
      </c>
      <c r="T161" s="143">
        <f t="shared" si="23"/>
        <v>0</v>
      </c>
      <c r="AR161" s="144" t="s">
        <v>228</v>
      </c>
      <c r="AT161" s="144" t="s">
        <v>141</v>
      </c>
      <c r="AU161" s="144" t="s">
        <v>84</v>
      </c>
      <c r="AY161" s="16" t="s">
        <v>138</v>
      </c>
      <c r="BE161" s="145">
        <f t="shared" si="24"/>
        <v>360</v>
      </c>
      <c r="BF161" s="145">
        <f t="shared" si="25"/>
        <v>0</v>
      </c>
      <c r="BG161" s="145">
        <f t="shared" si="26"/>
        <v>0</v>
      </c>
      <c r="BH161" s="145">
        <f t="shared" si="27"/>
        <v>0</v>
      </c>
      <c r="BI161" s="145">
        <f t="shared" si="28"/>
        <v>0</v>
      </c>
      <c r="BJ161" s="16" t="s">
        <v>82</v>
      </c>
      <c r="BK161" s="145">
        <f t="shared" si="29"/>
        <v>360</v>
      </c>
      <c r="BL161" s="16" t="s">
        <v>228</v>
      </c>
      <c r="BM161" s="144" t="s">
        <v>1773</v>
      </c>
    </row>
    <row r="162" spans="2:65" s="1" customFormat="1" ht="14.45" customHeight="1">
      <c r="B162" s="31"/>
      <c r="C162" s="132" t="s">
        <v>341</v>
      </c>
      <c r="D162" s="132" t="s">
        <v>141</v>
      </c>
      <c r="E162" s="133" t="s">
        <v>1774</v>
      </c>
      <c r="F162" s="134" t="s">
        <v>1689</v>
      </c>
      <c r="G162" s="135" t="s">
        <v>144</v>
      </c>
      <c r="H162" s="136">
        <v>1</v>
      </c>
      <c r="I162" s="137">
        <v>776</v>
      </c>
      <c r="J162" s="138">
        <f t="shared" si="20"/>
        <v>776</v>
      </c>
      <c r="K162" s="139"/>
      <c r="L162" s="31"/>
      <c r="M162" s="140" t="s">
        <v>1</v>
      </c>
      <c r="N162" s="141" t="s">
        <v>39</v>
      </c>
      <c r="P162" s="142">
        <f t="shared" si="21"/>
        <v>0</v>
      </c>
      <c r="Q162" s="142">
        <v>0</v>
      </c>
      <c r="R162" s="142">
        <f t="shared" si="22"/>
        <v>0</v>
      </c>
      <c r="S162" s="142">
        <v>0</v>
      </c>
      <c r="T162" s="143">
        <f t="shared" si="23"/>
        <v>0</v>
      </c>
      <c r="AR162" s="144" t="s">
        <v>228</v>
      </c>
      <c r="AT162" s="144" t="s">
        <v>141</v>
      </c>
      <c r="AU162" s="144" t="s">
        <v>84</v>
      </c>
      <c r="AY162" s="16" t="s">
        <v>138</v>
      </c>
      <c r="BE162" s="145">
        <f t="shared" si="24"/>
        <v>776</v>
      </c>
      <c r="BF162" s="145">
        <f t="shared" si="25"/>
        <v>0</v>
      </c>
      <c r="BG162" s="145">
        <f t="shared" si="26"/>
        <v>0</v>
      </c>
      <c r="BH162" s="145">
        <f t="shared" si="27"/>
        <v>0</v>
      </c>
      <c r="BI162" s="145">
        <f t="shared" si="28"/>
        <v>0</v>
      </c>
      <c r="BJ162" s="16" t="s">
        <v>82</v>
      </c>
      <c r="BK162" s="145">
        <f t="shared" si="29"/>
        <v>776</v>
      </c>
      <c r="BL162" s="16" t="s">
        <v>228</v>
      </c>
      <c r="BM162" s="144" t="s">
        <v>1775</v>
      </c>
    </row>
    <row r="163" spans="2:65" s="1" customFormat="1" ht="14.45" customHeight="1">
      <c r="B163" s="31"/>
      <c r="C163" s="132" t="s">
        <v>347</v>
      </c>
      <c r="D163" s="132" t="s">
        <v>141</v>
      </c>
      <c r="E163" s="133" t="s">
        <v>1776</v>
      </c>
      <c r="F163" s="134" t="s">
        <v>1692</v>
      </c>
      <c r="G163" s="135" t="s">
        <v>144</v>
      </c>
      <c r="H163" s="136">
        <v>2</v>
      </c>
      <c r="I163" s="137">
        <v>2575</v>
      </c>
      <c r="J163" s="138">
        <f t="shared" si="20"/>
        <v>5150</v>
      </c>
      <c r="K163" s="139"/>
      <c r="L163" s="31"/>
      <c r="M163" s="140" t="s">
        <v>1</v>
      </c>
      <c r="N163" s="141" t="s">
        <v>39</v>
      </c>
      <c r="P163" s="142">
        <f t="shared" si="21"/>
        <v>0</v>
      </c>
      <c r="Q163" s="142">
        <v>0</v>
      </c>
      <c r="R163" s="142">
        <f t="shared" si="22"/>
        <v>0</v>
      </c>
      <c r="S163" s="142">
        <v>0</v>
      </c>
      <c r="T163" s="143">
        <f t="shared" si="23"/>
        <v>0</v>
      </c>
      <c r="AR163" s="144" t="s">
        <v>228</v>
      </c>
      <c r="AT163" s="144" t="s">
        <v>141</v>
      </c>
      <c r="AU163" s="144" t="s">
        <v>84</v>
      </c>
      <c r="AY163" s="16" t="s">
        <v>138</v>
      </c>
      <c r="BE163" s="145">
        <f t="shared" si="24"/>
        <v>5150</v>
      </c>
      <c r="BF163" s="145">
        <f t="shared" si="25"/>
        <v>0</v>
      </c>
      <c r="BG163" s="145">
        <f t="shared" si="26"/>
        <v>0</v>
      </c>
      <c r="BH163" s="145">
        <f t="shared" si="27"/>
        <v>0</v>
      </c>
      <c r="BI163" s="145">
        <f t="shared" si="28"/>
        <v>0</v>
      </c>
      <c r="BJ163" s="16" t="s">
        <v>82</v>
      </c>
      <c r="BK163" s="145">
        <f t="shared" si="29"/>
        <v>5150</v>
      </c>
      <c r="BL163" s="16" t="s">
        <v>228</v>
      </c>
      <c r="BM163" s="144" t="s">
        <v>1777</v>
      </c>
    </row>
    <row r="164" spans="2:65" s="1" customFormat="1" ht="14.45" customHeight="1">
      <c r="B164" s="31"/>
      <c r="C164" s="132" t="s">
        <v>355</v>
      </c>
      <c r="D164" s="132" t="s">
        <v>141</v>
      </c>
      <c r="E164" s="133" t="s">
        <v>1778</v>
      </c>
      <c r="F164" s="134" t="s">
        <v>1695</v>
      </c>
      <c r="G164" s="135" t="s">
        <v>144</v>
      </c>
      <c r="H164" s="136">
        <v>1</v>
      </c>
      <c r="I164" s="137">
        <v>1026</v>
      </c>
      <c r="J164" s="138">
        <f t="shared" si="20"/>
        <v>1026</v>
      </c>
      <c r="K164" s="139"/>
      <c r="L164" s="31"/>
      <c r="M164" s="140" t="s">
        <v>1</v>
      </c>
      <c r="N164" s="141" t="s">
        <v>39</v>
      </c>
      <c r="P164" s="142">
        <f t="shared" si="21"/>
        <v>0</v>
      </c>
      <c r="Q164" s="142">
        <v>0</v>
      </c>
      <c r="R164" s="142">
        <f t="shared" si="22"/>
        <v>0</v>
      </c>
      <c r="S164" s="142">
        <v>0</v>
      </c>
      <c r="T164" s="143">
        <f t="shared" si="23"/>
        <v>0</v>
      </c>
      <c r="AR164" s="144" t="s">
        <v>228</v>
      </c>
      <c r="AT164" s="144" t="s">
        <v>141</v>
      </c>
      <c r="AU164" s="144" t="s">
        <v>84</v>
      </c>
      <c r="AY164" s="16" t="s">
        <v>138</v>
      </c>
      <c r="BE164" s="145">
        <f t="shared" si="24"/>
        <v>1026</v>
      </c>
      <c r="BF164" s="145">
        <f t="shared" si="25"/>
        <v>0</v>
      </c>
      <c r="BG164" s="145">
        <f t="shared" si="26"/>
        <v>0</v>
      </c>
      <c r="BH164" s="145">
        <f t="shared" si="27"/>
        <v>0</v>
      </c>
      <c r="BI164" s="145">
        <f t="shared" si="28"/>
        <v>0</v>
      </c>
      <c r="BJ164" s="16" t="s">
        <v>82</v>
      </c>
      <c r="BK164" s="145">
        <f t="shared" si="29"/>
        <v>1026</v>
      </c>
      <c r="BL164" s="16" t="s">
        <v>228</v>
      </c>
      <c r="BM164" s="144" t="s">
        <v>1779</v>
      </c>
    </row>
    <row r="165" spans="2:65" s="1" customFormat="1" ht="14.45" customHeight="1">
      <c r="B165" s="31"/>
      <c r="C165" s="132" t="s">
        <v>359</v>
      </c>
      <c r="D165" s="132" t="s">
        <v>141</v>
      </c>
      <c r="E165" s="133" t="s">
        <v>1780</v>
      </c>
      <c r="F165" s="134" t="s">
        <v>1698</v>
      </c>
      <c r="G165" s="135" t="s">
        <v>144</v>
      </c>
      <c r="H165" s="136">
        <v>1</v>
      </c>
      <c r="I165" s="137">
        <v>381</v>
      </c>
      <c r="J165" s="138">
        <f t="shared" si="20"/>
        <v>381</v>
      </c>
      <c r="K165" s="139"/>
      <c r="L165" s="31"/>
      <c r="M165" s="140" t="s">
        <v>1</v>
      </c>
      <c r="N165" s="141" t="s">
        <v>39</v>
      </c>
      <c r="P165" s="142">
        <f t="shared" si="21"/>
        <v>0</v>
      </c>
      <c r="Q165" s="142">
        <v>0</v>
      </c>
      <c r="R165" s="142">
        <f t="shared" si="22"/>
        <v>0</v>
      </c>
      <c r="S165" s="142">
        <v>0</v>
      </c>
      <c r="T165" s="143">
        <f t="shared" si="23"/>
        <v>0</v>
      </c>
      <c r="AR165" s="144" t="s">
        <v>228</v>
      </c>
      <c r="AT165" s="144" t="s">
        <v>141</v>
      </c>
      <c r="AU165" s="144" t="s">
        <v>84</v>
      </c>
      <c r="AY165" s="16" t="s">
        <v>138</v>
      </c>
      <c r="BE165" s="145">
        <f t="shared" si="24"/>
        <v>381</v>
      </c>
      <c r="BF165" s="145">
        <f t="shared" si="25"/>
        <v>0</v>
      </c>
      <c r="BG165" s="145">
        <f t="shared" si="26"/>
        <v>0</v>
      </c>
      <c r="BH165" s="145">
        <f t="shared" si="27"/>
        <v>0</v>
      </c>
      <c r="BI165" s="145">
        <f t="shared" si="28"/>
        <v>0</v>
      </c>
      <c r="BJ165" s="16" t="s">
        <v>82</v>
      </c>
      <c r="BK165" s="145">
        <f t="shared" si="29"/>
        <v>381</v>
      </c>
      <c r="BL165" s="16" t="s">
        <v>228</v>
      </c>
      <c r="BM165" s="144" t="s">
        <v>1781</v>
      </c>
    </row>
    <row r="166" spans="2:65" s="1" customFormat="1" ht="14.45" customHeight="1">
      <c r="B166" s="31"/>
      <c r="C166" s="132" t="s">
        <v>365</v>
      </c>
      <c r="D166" s="132" t="s">
        <v>141</v>
      </c>
      <c r="E166" s="133" t="s">
        <v>1782</v>
      </c>
      <c r="F166" s="134" t="s">
        <v>1783</v>
      </c>
      <c r="G166" s="135" t="s">
        <v>144</v>
      </c>
      <c r="H166" s="136">
        <v>1</v>
      </c>
      <c r="I166" s="137">
        <v>187</v>
      </c>
      <c r="J166" s="138">
        <f t="shared" si="20"/>
        <v>187</v>
      </c>
      <c r="K166" s="139"/>
      <c r="L166" s="31"/>
      <c r="M166" s="140" t="s">
        <v>1</v>
      </c>
      <c r="N166" s="141" t="s">
        <v>39</v>
      </c>
      <c r="P166" s="142">
        <f t="shared" si="21"/>
        <v>0</v>
      </c>
      <c r="Q166" s="142">
        <v>0</v>
      </c>
      <c r="R166" s="142">
        <f t="shared" si="22"/>
        <v>0</v>
      </c>
      <c r="S166" s="142">
        <v>0</v>
      </c>
      <c r="T166" s="143">
        <f t="shared" si="23"/>
        <v>0</v>
      </c>
      <c r="AR166" s="144" t="s">
        <v>228</v>
      </c>
      <c r="AT166" s="144" t="s">
        <v>141</v>
      </c>
      <c r="AU166" s="144" t="s">
        <v>84</v>
      </c>
      <c r="AY166" s="16" t="s">
        <v>138</v>
      </c>
      <c r="BE166" s="145">
        <f t="shared" si="24"/>
        <v>187</v>
      </c>
      <c r="BF166" s="145">
        <f t="shared" si="25"/>
        <v>0</v>
      </c>
      <c r="BG166" s="145">
        <f t="shared" si="26"/>
        <v>0</v>
      </c>
      <c r="BH166" s="145">
        <f t="shared" si="27"/>
        <v>0</v>
      </c>
      <c r="BI166" s="145">
        <f t="shared" si="28"/>
        <v>0</v>
      </c>
      <c r="BJ166" s="16" t="s">
        <v>82</v>
      </c>
      <c r="BK166" s="145">
        <f t="shared" si="29"/>
        <v>187</v>
      </c>
      <c r="BL166" s="16" t="s">
        <v>228</v>
      </c>
      <c r="BM166" s="144" t="s">
        <v>1784</v>
      </c>
    </row>
    <row r="167" spans="2:65" s="1" customFormat="1" ht="14.45" customHeight="1">
      <c r="B167" s="31"/>
      <c r="C167" s="132" t="s">
        <v>371</v>
      </c>
      <c r="D167" s="132" t="s">
        <v>141</v>
      </c>
      <c r="E167" s="133" t="s">
        <v>1785</v>
      </c>
      <c r="F167" s="134" t="s">
        <v>1786</v>
      </c>
      <c r="G167" s="135" t="s">
        <v>144</v>
      </c>
      <c r="H167" s="136">
        <v>2</v>
      </c>
      <c r="I167" s="137">
        <v>139</v>
      </c>
      <c r="J167" s="138">
        <f t="shared" si="20"/>
        <v>278</v>
      </c>
      <c r="K167" s="139"/>
      <c r="L167" s="31"/>
      <c r="M167" s="140" t="s">
        <v>1</v>
      </c>
      <c r="N167" s="141" t="s">
        <v>39</v>
      </c>
      <c r="P167" s="142">
        <f t="shared" si="21"/>
        <v>0</v>
      </c>
      <c r="Q167" s="142">
        <v>0</v>
      </c>
      <c r="R167" s="142">
        <f t="shared" si="22"/>
        <v>0</v>
      </c>
      <c r="S167" s="142">
        <v>0</v>
      </c>
      <c r="T167" s="143">
        <f t="shared" si="23"/>
        <v>0</v>
      </c>
      <c r="AR167" s="144" t="s">
        <v>228</v>
      </c>
      <c r="AT167" s="144" t="s">
        <v>141</v>
      </c>
      <c r="AU167" s="144" t="s">
        <v>84</v>
      </c>
      <c r="AY167" s="16" t="s">
        <v>138</v>
      </c>
      <c r="BE167" s="145">
        <f t="shared" si="24"/>
        <v>278</v>
      </c>
      <c r="BF167" s="145">
        <f t="shared" si="25"/>
        <v>0</v>
      </c>
      <c r="BG167" s="145">
        <f t="shared" si="26"/>
        <v>0</v>
      </c>
      <c r="BH167" s="145">
        <f t="shared" si="27"/>
        <v>0</v>
      </c>
      <c r="BI167" s="145">
        <f t="shared" si="28"/>
        <v>0</v>
      </c>
      <c r="BJ167" s="16" t="s">
        <v>82</v>
      </c>
      <c r="BK167" s="145">
        <f t="shared" si="29"/>
        <v>278</v>
      </c>
      <c r="BL167" s="16" t="s">
        <v>228</v>
      </c>
      <c r="BM167" s="144" t="s">
        <v>1787</v>
      </c>
    </row>
    <row r="168" spans="2:65" s="1" customFormat="1" ht="14.45" customHeight="1">
      <c r="B168" s="31"/>
      <c r="C168" s="132" t="s">
        <v>377</v>
      </c>
      <c r="D168" s="132" t="s">
        <v>141</v>
      </c>
      <c r="E168" s="133" t="s">
        <v>1788</v>
      </c>
      <c r="F168" s="134" t="s">
        <v>1707</v>
      </c>
      <c r="G168" s="135" t="s">
        <v>171</v>
      </c>
      <c r="H168" s="136">
        <v>7</v>
      </c>
      <c r="I168" s="137">
        <v>228</v>
      </c>
      <c r="J168" s="138">
        <f t="shared" si="20"/>
        <v>1596</v>
      </c>
      <c r="K168" s="139"/>
      <c r="L168" s="31"/>
      <c r="M168" s="140" t="s">
        <v>1</v>
      </c>
      <c r="N168" s="141" t="s">
        <v>39</v>
      </c>
      <c r="P168" s="142">
        <f t="shared" si="21"/>
        <v>0</v>
      </c>
      <c r="Q168" s="142">
        <v>0</v>
      </c>
      <c r="R168" s="142">
        <f t="shared" si="22"/>
        <v>0</v>
      </c>
      <c r="S168" s="142">
        <v>0</v>
      </c>
      <c r="T168" s="143">
        <f t="shared" si="23"/>
        <v>0</v>
      </c>
      <c r="AR168" s="144" t="s">
        <v>228</v>
      </c>
      <c r="AT168" s="144" t="s">
        <v>141</v>
      </c>
      <c r="AU168" s="144" t="s">
        <v>84</v>
      </c>
      <c r="AY168" s="16" t="s">
        <v>138</v>
      </c>
      <c r="BE168" s="145">
        <f t="shared" si="24"/>
        <v>1596</v>
      </c>
      <c r="BF168" s="145">
        <f t="shared" si="25"/>
        <v>0</v>
      </c>
      <c r="BG168" s="145">
        <f t="shared" si="26"/>
        <v>0</v>
      </c>
      <c r="BH168" s="145">
        <f t="shared" si="27"/>
        <v>0</v>
      </c>
      <c r="BI168" s="145">
        <f t="shared" si="28"/>
        <v>0</v>
      </c>
      <c r="BJ168" s="16" t="s">
        <v>82</v>
      </c>
      <c r="BK168" s="145">
        <f t="shared" si="29"/>
        <v>1596</v>
      </c>
      <c r="BL168" s="16" t="s">
        <v>228</v>
      </c>
      <c r="BM168" s="144" t="s">
        <v>1789</v>
      </c>
    </row>
    <row r="169" spans="2:65" s="1" customFormat="1" ht="14.45" customHeight="1">
      <c r="B169" s="31"/>
      <c r="C169" s="132" t="s">
        <v>381</v>
      </c>
      <c r="D169" s="132" t="s">
        <v>141</v>
      </c>
      <c r="E169" s="133" t="s">
        <v>1790</v>
      </c>
      <c r="F169" s="134" t="s">
        <v>1710</v>
      </c>
      <c r="G169" s="135" t="s">
        <v>144</v>
      </c>
      <c r="H169" s="136">
        <v>3</v>
      </c>
      <c r="I169" s="137">
        <v>700</v>
      </c>
      <c r="J169" s="138">
        <f t="shared" si="20"/>
        <v>2100</v>
      </c>
      <c r="K169" s="139"/>
      <c r="L169" s="31"/>
      <c r="M169" s="140" t="s">
        <v>1</v>
      </c>
      <c r="N169" s="141" t="s">
        <v>39</v>
      </c>
      <c r="P169" s="142">
        <f t="shared" si="21"/>
        <v>0</v>
      </c>
      <c r="Q169" s="142">
        <v>0</v>
      </c>
      <c r="R169" s="142">
        <f t="shared" si="22"/>
        <v>0</v>
      </c>
      <c r="S169" s="142">
        <v>0</v>
      </c>
      <c r="T169" s="143">
        <f t="shared" si="23"/>
        <v>0</v>
      </c>
      <c r="AR169" s="144" t="s">
        <v>228</v>
      </c>
      <c r="AT169" s="144" t="s">
        <v>141</v>
      </c>
      <c r="AU169" s="144" t="s">
        <v>84</v>
      </c>
      <c r="AY169" s="16" t="s">
        <v>138</v>
      </c>
      <c r="BE169" s="145">
        <f t="shared" si="24"/>
        <v>2100</v>
      </c>
      <c r="BF169" s="145">
        <f t="shared" si="25"/>
        <v>0</v>
      </c>
      <c r="BG169" s="145">
        <f t="shared" si="26"/>
        <v>0</v>
      </c>
      <c r="BH169" s="145">
        <f t="shared" si="27"/>
        <v>0</v>
      </c>
      <c r="BI169" s="145">
        <f t="shared" si="28"/>
        <v>0</v>
      </c>
      <c r="BJ169" s="16" t="s">
        <v>82</v>
      </c>
      <c r="BK169" s="145">
        <f t="shared" si="29"/>
        <v>2100</v>
      </c>
      <c r="BL169" s="16" t="s">
        <v>228</v>
      </c>
      <c r="BM169" s="144" t="s">
        <v>1791</v>
      </c>
    </row>
    <row r="170" spans="2:65" s="1" customFormat="1" ht="14.45" customHeight="1">
      <c r="B170" s="31"/>
      <c r="C170" s="132" t="s">
        <v>388</v>
      </c>
      <c r="D170" s="132" t="s">
        <v>141</v>
      </c>
      <c r="E170" s="133" t="s">
        <v>1792</v>
      </c>
      <c r="F170" s="134" t="s">
        <v>1793</v>
      </c>
      <c r="G170" s="135" t="s">
        <v>171</v>
      </c>
      <c r="H170" s="136">
        <v>1</v>
      </c>
      <c r="I170" s="137">
        <v>179</v>
      </c>
      <c r="J170" s="138">
        <f t="shared" si="20"/>
        <v>179</v>
      </c>
      <c r="K170" s="139"/>
      <c r="L170" s="31"/>
      <c r="M170" s="140" t="s">
        <v>1</v>
      </c>
      <c r="N170" s="141" t="s">
        <v>39</v>
      </c>
      <c r="P170" s="142">
        <f t="shared" si="21"/>
        <v>0</v>
      </c>
      <c r="Q170" s="142">
        <v>0</v>
      </c>
      <c r="R170" s="142">
        <f t="shared" si="22"/>
        <v>0</v>
      </c>
      <c r="S170" s="142">
        <v>0</v>
      </c>
      <c r="T170" s="143">
        <f t="shared" si="23"/>
        <v>0</v>
      </c>
      <c r="AR170" s="144" t="s">
        <v>228</v>
      </c>
      <c r="AT170" s="144" t="s">
        <v>141</v>
      </c>
      <c r="AU170" s="144" t="s">
        <v>84</v>
      </c>
      <c r="AY170" s="16" t="s">
        <v>138</v>
      </c>
      <c r="BE170" s="145">
        <f t="shared" si="24"/>
        <v>179</v>
      </c>
      <c r="BF170" s="145">
        <f t="shared" si="25"/>
        <v>0</v>
      </c>
      <c r="BG170" s="145">
        <f t="shared" si="26"/>
        <v>0</v>
      </c>
      <c r="BH170" s="145">
        <f t="shared" si="27"/>
        <v>0</v>
      </c>
      <c r="BI170" s="145">
        <f t="shared" si="28"/>
        <v>0</v>
      </c>
      <c r="BJ170" s="16" t="s">
        <v>82</v>
      </c>
      <c r="BK170" s="145">
        <f t="shared" si="29"/>
        <v>179</v>
      </c>
      <c r="BL170" s="16" t="s">
        <v>228</v>
      </c>
      <c r="BM170" s="144" t="s">
        <v>1794</v>
      </c>
    </row>
    <row r="171" spans="2:65" s="1" customFormat="1" ht="22.15" customHeight="1">
      <c r="B171" s="31"/>
      <c r="C171" s="132" t="s">
        <v>393</v>
      </c>
      <c r="D171" s="132" t="s">
        <v>141</v>
      </c>
      <c r="E171" s="133" t="s">
        <v>1795</v>
      </c>
      <c r="F171" s="134" t="s">
        <v>1719</v>
      </c>
      <c r="G171" s="135" t="s">
        <v>1324</v>
      </c>
      <c r="H171" s="136">
        <v>4</v>
      </c>
      <c r="I171" s="137">
        <v>1241.25</v>
      </c>
      <c r="J171" s="138">
        <f t="shared" si="20"/>
        <v>4965</v>
      </c>
      <c r="K171" s="139"/>
      <c r="L171" s="31"/>
      <c r="M171" s="140" t="s">
        <v>1</v>
      </c>
      <c r="N171" s="141" t="s">
        <v>39</v>
      </c>
      <c r="P171" s="142">
        <f t="shared" si="21"/>
        <v>0</v>
      </c>
      <c r="Q171" s="142">
        <v>0</v>
      </c>
      <c r="R171" s="142">
        <f t="shared" si="22"/>
        <v>0</v>
      </c>
      <c r="S171" s="142">
        <v>0</v>
      </c>
      <c r="T171" s="143">
        <f t="shared" si="23"/>
        <v>0</v>
      </c>
      <c r="AR171" s="144" t="s">
        <v>228</v>
      </c>
      <c r="AT171" s="144" t="s">
        <v>141</v>
      </c>
      <c r="AU171" s="144" t="s">
        <v>84</v>
      </c>
      <c r="AY171" s="16" t="s">
        <v>138</v>
      </c>
      <c r="BE171" s="145">
        <f t="shared" si="24"/>
        <v>4965</v>
      </c>
      <c r="BF171" s="145">
        <f t="shared" si="25"/>
        <v>0</v>
      </c>
      <c r="BG171" s="145">
        <f t="shared" si="26"/>
        <v>0</v>
      </c>
      <c r="BH171" s="145">
        <f t="shared" si="27"/>
        <v>0</v>
      </c>
      <c r="BI171" s="145">
        <f t="shared" si="28"/>
        <v>0</v>
      </c>
      <c r="BJ171" s="16" t="s">
        <v>82</v>
      </c>
      <c r="BK171" s="145">
        <f t="shared" si="29"/>
        <v>4965</v>
      </c>
      <c r="BL171" s="16" t="s">
        <v>228</v>
      </c>
      <c r="BM171" s="144" t="s">
        <v>1796</v>
      </c>
    </row>
    <row r="172" spans="2:65" s="1" customFormat="1" ht="14.45" customHeight="1">
      <c r="B172" s="31"/>
      <c r="C172" s="132" t="s">
        <v>397</v>
      </c>
      <c r="D172" s="132" t="s">
        <v>141</v>
      </c>
      <c r="E172" s="133" t="s">
        <v>1797</v>
      </c>
      <c r="F172" s="134" t="s">
        <v>1722</v>
      </c>
      <c r="G172" s="135" t="s">
        <v>439</v>
      </c>
      <c r="H172" s="136">
        <v>1</v>
      </c>
      <c r="I172" s="137">
        <v>1</v>
      </c>
      <c r="J172" s="138">
        <f t="shared" si="20"/>
        <v>1</v>
      </c>
      <c r="K172" s="139"/>
      <c r="L172" s="31"/>
      <c r="M172" s="140" t="s">
        <v>1</v>
      </c>
      <c r="N172" s="141" t="s">
        <v>39</v>
      </c>
      <c r="P172" s="142">
        <f t="shared" si="21"/>
        <v>0</v>
      </c>
      <c r="Q172" s="142">
        <v>0</v>
      </c>
      <c r="R172" s="142">
        <f t="shared" si="22"/>
        <v>0</v>
      </c>
      <c r="S172" s="142">
        <v>0</v>
      </c>
      <c r="T172" s="143">
        <f t="shared" si="23"/>
        <v>0</v>
      </c>
      <c r="AR172" s="144" t="s">
        <v>228</v>
      </c>
      <c r="AT172" s="144" t="s">
        <v>141</v>
      </c>
      <c r="AU172" s="144" t="s">
        <v>84</v>
      </c>
      <c r="AY172" s="16" t="s">
        <v>138</v>
      </c>
      <c r="BE172" s="145">
        <f t="shared" si="24"/>
        <v>1</v>
      </c>
      <c r="BF172" s="145">
        <f t="shared" si="25"/>
        <v>0</v>
      </c>
      <c r="BG172" s="145">
        <f t="shared" si="26"/>
        <v>0</v>
      </c>
      <c r="BH172" s="145">
        <f t="shared" si="27"/>
        <v>0</v>
      </c>
      <c r="BI172" s="145">
        <f t="shared" si="28"/>
        <v>0</v>
      </c>
      <c r="BJ172" s="16" t="s">
        <v>82</v>
      </c>
      <c r="BK172" s="145">
        <f t="shared" si="29"/>
        <v>1</v>
      </c>
      <c r="BL172" s="16" t="s">
        <v>228</v>
      </c>
      <c r="BM172" s="144" t="s">
        <v>1798</v>
      </c>
    </row>
    <row r="173" spans="2:65" s="1" customFormat="1" ht="14.45" customHeight="1">
      <c r="B173" s="31"/>
      <c r="C173" s="132" t="s">
        <v>402</v>
      </c>
      <c r="D173" s="132" t="s">
        <v>141</v>
      </c>
      <c r="E173" s="133" t="s">
        <v>1799</v>
      </c>
      <c r="F173" s="134" t="s">
        <v>1725</v>
      </c>
      <c r="G173" s="135" t="s">
        <v>439</v>
      </c>
      <c r="H173" s="136">
        <v>1</v>
      </c>
      <c r="I173" s="137">
        <v>330</v>
      </c>
      <c r="J173" s="138">
        <f t="shared" si="20"/>
        <v>330</v>
      </c>
      <c r="K173" s="139"/>
      <c r="L173" s="31"/>
      <c r="M173" s="140" t="s">
        <v>1</v>
      </c>
      <c r="N173" s="141" t="s">
        <v>39</v>
      </c>
      <c r="P173" s="142">
        <f t="shared" si="21"/>
        <v>0</v>
      </c>
      <c r="Q173" s="142">
        <v>0</v>
      </c>
      <c r="R173" s="142">
        <f t="shared" si="22"/>
        <v>0</v>
      </c>
      <c r="S173" s="142">
        <v>0</v>
      </c>
      <c r="T173" s="143">
        <f t="shared" si="23"/>
        <v>0</v>
      </c>
      <c r="AR173" s="144" t="s">
        <v>228</v>
      </c>
      <c r="AT173" s="144" t="s">
        <v>141</v>
      </c>
      <c r="AU173" s="144" t="s">
        <v>84</v>
      </c>
      <c r="AY173" s="16" t="s">
        <v>138</v>
      </c>
      <c r="BE173" s="145">
        <f t="shared" si="24"/>
        <v>330</v>
      </c>
      <c r="BF173" s="145">
        <f t="shared" si="25"/>
        <v>0</v>
      </c>
      <c r="BG173" s="145">
        <f t="shared" si="26"/>
        <v>0</v>
      </c>
      <c r="BH173" s="145">
        <f t="shared" si="27"/>
        <v>0</v>
      </c>
      <c r="BI173" s="145">
        <f t="shared" si="28"/>
        <v>0</v>
      </c>
      <c r="BJ173" s="16" t="s">
        <v>82</v>
      </c>
      <c r="BK173" s="145">
        <f t="shared" si="29"/>
        <v>330</v>
      </c>
      <c r="BL173" s="16" t="s">
        <v>228</v>
      </c>
      <c r="BM173" s="144" t="s">
        <v>1800</v>
      </c>
    </row>
    <row r="174" spans="2:65" s="11" customFormat="1" ht="22.9" customHeight="1">
      <c r="B174" s="120"/>
      <c r="D174" s="121" t="s">
        <v>73</v>
      </c>
      <c r="E174" s="130" t="s">
        <v>91</v>
      </c>
      <c r="F174" s="130" t="s">
        <v>1801</v>
      </c>
      <c r="I174" s="123"/>
      <c r="J174" s="131">
        <f>BK174</f>
        <v>24705</v>
      </c>
      <c r="L174" s="120"/>
      <c r="M174" s="125"/>
      <c r="P174" s="126">
        <f>SUM(P175:P188)</f>
        <v>0</v>
      </c>
      <c r="R174" s="126">
        <f>SUM(R175:R188)</f>
        <v>0</v>
      </c>
      <c r="T174" s="127">
        <f>SUM(T175:T188)</f>
        <v>0</v>
      </c>
      <c r="AR174" s="121" t="s">
        <v>84</v>
      </c>
      <c r="AT174" s="128" t="s">
        <v>73</v>
      </c>
      <c r="AU174" s="128" t="s">
        <v>82</v>
      </c>
      <c r="AY174" s="121" t="s">
        <v>138</v>
      </c>
      <c r="BK174" s="129">
        <f>SUM(BK175:BK188)</f>
        <v>24705</v>
      </c>
    </row>
    <row r="175" spans="2:65" s="1" customFormat="1" ht="14.45" customHeight="1">
      <c r="B175" s="31"/>
      <c r="C175" s="132" t="s">
        <v>408</v>
      </c>
      <c r="D175" s="132" t="s">
        <v>141</v>
      </c>
      <c r="E175" s="133" t="s">
        <v>1802</v>
      </c>
      <c r="F175" s="134" t="s">
        <v>1803</v>
      </c>
      <c r="G175" s="135" t="s">
        <v>144</v>
      </c>
      <c r="H175" s="136">
        <v>1</v>
      </c>
      <c r="I175" s="137">
        <v>7143</v>
      </c>
      <c r="J175" s="138">
        <f t="shared" ref="J175:J188" si="30">ROUND(I175*H175,2)</f>
        <v>7143</v>
      </c>
      <c r="K175" s="139"/>
      <c r="L175" s="31"/>
      <c r="M175" s="140" t="s">
        <v>1</v>
      </c>
      <c r="N175" s="141" t="s">
        <v>39</v>
      </c>
      <c r="P175" s="142">
        <f t="shared" ref="P175:P188" si="31">O175*H175</f>
        <v>0</v>
      </c>
      <c r="Q175" s="142">
        <v>0</v>
      </c>
      <c r="R175" s="142">
        <f t="shared" ref="R175:R188" si="32">Q175*H175</f>
        <v>0</v>
      </c>
      <c r="S175" s="142">
        <v>0</v>
      </c>
      <c r="T175" s="143">
        <f t="shared" ref="T175:T188" si="33">S175*H175</f>
        <v>0</v>
      </c>
      <c r="AR175" s="144" t="s">
        <v>228</v>
      </c>
      <c r="AT175" s="144" t="s">
        <v>141</v>
      </c>
      <c r="AU175" s="144" t="s">
        <v>84</v>
      </c>
      <c r="AY175" s="16" t="s">
        <v>138</v>
      </c>
      <c r="BE175" s="145">
        <f t="shared" ref="BE175:BE188" si="34">IF(N175="základní",J175,0)</f>
        <v>7143</v>
      </c>
      <c r="BF175" s="145">
        <f t="shared" ref="BF175:BF188" si="35">IF(N175="snížená",J175,0)</f>
        <v>0</v>
      </c>
      <c r="BG175" s="145">
        <f t="shared" ref="BG175:BG188" si="36">IF(N175="zákl. přenesená",J175,0)</f>
        <v>0</v>
      </c>
      <c r="BH175" s="145">
        <f t="shared" ref="BH175:BH188" si="37">IF(N175="sníž. přenesená",J175,0)</f>
        <v>0</v>
      </c>
      <c r="BI175" s="145">
        <f t="shared" ref="BI175:BI188" si="38">IF(N175="nulová",J175,0)</f>
        <v>0</v>
      </c>
      <c r="BJ175" s="16" t="s">
        <v>82</v>
      </c>
      <c r="BK175" s="145">
        <f t="shared" ref="BK175:BK188" si="39">ROUND(I175*H175,2)</f>
        <v>7143</v>
      </c>
      <c r="BL175" s="16" t="s">
        <v>228</v>
      </c>
      <c r="BM175" s="144" t="s">
        <v>1804</v>
      </c>
    </row>
    <row r="176" spans="2:65" s="1" customFormat="1" ht="14.45" customHeight="1">
      <c r="B176" s="31"/>
      <c r="C176" s="132" t="s">
        <v>412</v>
      </c>
      <c r="D176" s="132" t="s">
        <v>141</v>
      </c>
      <c r="E176" s="133" t="s">
        <v>1805</v>
      </c>
      <c r="F176" s="134" t="s">
        <v>1806</v>
      </c>
      <c r="G176" s="135" t="s">
        <v>144</v>
      </c>
      <c r="H176" s="136">
        <v>2</v>
      </c>
      <c r="I176" s="137">
        <v>208</v>
      </c>
      <c r="J176" s="138">
        <f t="shared" si="30"/>
        <v>416</v>
      </c>
      <c r="K176" s="139"/>
      <c r="L176" s="31"/>
      <c r="M176" s="140" t="s">
        <v>1</v>
      </c>
      <c r="N176" s="141" t="s">
        <v>39</v>
      </c>
      <c r="P176" s="142">
        <f t="shared" si="31"/>
        <v>0</v>
      </c>
      <c r="Q176" s="142">
        <v>0</v>
      </c>
      <c r="R176" s="142">
        <f t="shared" si="32"/>
        <v>0</v>
      </c>
      <c r="S176" s="142">
        <v>0</v>
      </c>
      <c r="T176" s="143">
        <f t="shared" si="33"/>
        <v>0</v>
      </c>
      <c r="AR176" s="144" t="s">
        <v>228</v>
      </c>
      <c r="AT176" s="144" t="s">
        <v>141</v>
      </c>
      <c r="AU176" s="144" t="s">
        <v>84</v>
      </c>
      <c r="AY176" s="16" t="s">
        <v>138</v>
      </c>
      <c r="BE176" s="145">
        <f t="shared" si="34"/>
        <v>416</v>
      </c>
      <c r="BF176" s="145">
        <f t="shared" si="35"/>
        <v>0</v>
      </c>
      <c r="BG176" s="145">
        <f t="shared" si="36"/>
        <v>0</v>
      </c>
      <c r="BH176" s="145">
        <f t="shared" si="37"/>
        <v>0</v>
      </c>
      <c r="BI176" s="145">
        <f t="shared" si="38"/>
        <v>0</v>
      </c>
      <c r="BJ176" s="16" t="s">
        <v>82</v>
      </c>
      <c r="BK176" s="145">
        <f t="shared" si="39"/>
        <v>416</v>
      </c>
      <c r="BL176" s="16" t="s">
        <v>228</v>
      </c>
      <c r="BM176" s="144" t="s">
        <v>1807</v>
      </c>
    </row>
    <row r="177" spans="2:65" s="1" customFormat="1" ht="14.45" customHeight="1">
      <c r="B177" s="31"/>
      <c r="C177" s="132" t="s">
        <v>416</v>
      </c>
      <c r="D177" s="132" t="s">
        <v>141</v>
      </c>
      <c r="E177" s="133" t="s">
        <v>1808</v>
      </c>
      <c r="F177" s="134" t="s">
        <v>1689</v>
      </c>
      <c r="G177" s="135" t="s">
        <v>144</v>
      </c>
      <c r="H177" s="136">
        <v>1</v>
      </c>
      <c r="I177" s="137">
        <v>77</v>
      </c>
      <c r="J177" s="138">
        <f t="shared" si="30"/>
        <v>77</v>
      </c>
      <c r="K177" s="139"/>
      <c r="L177" s="31"/>
      <c r="M177" s="140" t="s">
        <v>1</v>
      </c>
      <c r="N177" s="141" t="s">
        <v>39</v>
      </c>
      <c r="P177" s="142">
        <f t="shared" si="31"/>
        <v>0</v>
      </c>
      <c r="Q177" s="142">
        <v>0</v>
      </c>
      <c r="R177" s="142">
        <f t="shared" si="32"/>
        <v>0</v>
      </c>
      <c r="S177" s="142">
        <v>0</v>
      </c>
      <c r="T177" s="143">
        <f t="shared" si="33"/>
        <v>0</v>
      </c>
      <c r="AR177" s="144" t="s">
        <v>228</v>
      </c>
      <c r="AT177" s="144" t="s">
        <v>141</v>
      </c>
      <c r="AU177" s="144" t="s">
        <v>84</v>
      </c>
      <c r="AY177" s="16" t="s">
        <v>138</v>
      </c>
      <c r="BE177" s="145">
        <f t="shared" si="34"/>
        <v>77</v>
      </c>
      <c r="BF177" s="145">
        <f t="shared" si="35"/>
        <v>0</v>
      </c>
      <c r="BG177" s="145">
        <f t="shared" si="36"/>
        <v>0</v>
      </c>
      <c r="BH177" s="145">
        <f t="shared" si="37"/>
        <v>0</v>
      </c>
      <c r="BI177" s="145">
        <f t="shared" si="38"/>
        <v>0</v>
      </c>
      <c r="BJ177" s="16" t="s">
        <v>82</v>
      </c>
      <c r="BK177" s="145">
        <f t="shared" si="39"/>
        <v>77</v>
      </c>
      <c r="BL177" s="16" t="s">
        <v>228</v>
      </c>
      <c r="BM177" s="144" t="s">
        <v>1809</v>
      </c>
    </row>
    <row r="178" spans="2:65" s="1" customFormat="1" ht="14.45" customHeight="1">
      <c r="B178" s="31"/>
      <c r="C178" s="132" t="s">
        <v>419</v>
      </c>
      <c r="D178" s="132" t="s">
        <v>141</v>
      </c>
      <c r="E178" s="133" t="s">
        <v>1810</v>
      </c>
      <c r="F178" s="134" t="s">
        <v>1811</v>
      </c>
      <c r="G178" s="135" t="s">
        <v>144</v>
      </c>
      <c r="H178" s="136">
        <v>2</v>
      </c>
      <c r="I178" s="137">
        <v>2918</v>
      </c>
      <c r="J178" s="138">
        <f t="shared" si="30"/>
        <v>5836</v>
      </c>
      <c r="K178" s="139"/>
      <c r="L178" s="31"/>
      <c r="M178" s="140" t="s">
        <v>1</v>
      </c>
      <c r="N178" s="141" t="s">
        <v>39</v>
      </c>
      <c r="P178" s="142">
        <f t="shared" si="31"/>
        <v>0</v>
      </c>
      <c r="Q178" s="142">
        <v>0</v>
      </c>
      <c r="R178" s="142">
        <f t="shared" si="32"/>
        <v>0</v>
      </c>
      <c r="S178" s="142">
        <v>0</v>
      </c>
      <c r="T178" s="143">
        <f t="shared" si="33"/>
        <v>0</v>
      </c>
      <c r="AR178" s="144" t="s">
        <v>228</v>
      </c>
      <c r="AT178" s="144" t="s">
        <v>141</v>
      </c>
      <c r="AU178" s="144" t="s">
        <v>84</v>
      </c>
      <c r="AY178" s="16" t="s">
        <v>138</v>
      </c>
      <c r="BE178" s="145">
        <f t="shared" si="34"/>
        <v>5836</v>
      </c>
      <c r="BF178" s="145">
        <f t="shared" si="35"/>
        <v>0</v>
      </c>
      <c r="BG178" s="145">
        <f t="shared" si="36"/>
        <v>0</v>
      </c>
      <c r="BH178" s="145">
        <f t="shared" si="37"/>
        <v>0</v>
      </c>
      <c r="BI178" s="145">
        <f t="shared" si="38"/>
        <v>0</v>
      </c>
      <c r="BJ178" s="16" t="s">
        <v>82</v>
      </c>
      <c r="BK178" s="145">
        <f t="shared" si="39"/>
        <v>5836</v>
      </c>
      <c r="BL178" s="16" t="s">
        <v>228</v>
      </c>
      <c r="BM178" s="144" t="s">
        <v>1812</v>
      </c>
    </row>
    <row r="179" spans="2:65" s="1" customFormat="1" ht="14.45" customHeight="1">
      <c r="B179" s="31"/>
      <c r="C179" s="132" t="s">
        <v>422</v>
      </c>
      <c r="D179" s="132" t="s">
        <v>141</v>
      </c>
      <c r="E179" s="133" t="s">
        <v>1813</v>
      </c>
      <c r="F179" s="134" t="s">
        <v>1814</v>
      </c>
      <c r="G179" s="135" t="s">
        <v>144</v>
      </c>
      <c r="H179" s="136">
        <v>1</v>
      </c>
      <c r="I179" s="137">
        <v>1900</v>
      </c>
      <c r="J179" s="138">
        <f t="shared" si="30"/>
        <v>1900</v>
      </c>
      <c r="K179" s="139"/>
      <c r="L179" s="31"/>
      <c r="M179" s="140" t="s">
        <v>1</v>
      </c>
      <c r="N179" s="141" t="s">
        <v>39</v>
      </c>
      <c r="P179" s="142">
        <f t="shared" si="31"/>
        <v>0</v>
      </c>
      <c r="Q179" s="142">
        <v>0</v>
      </c>
      <c r="R179" s="142">
        <f t="shared" si="32"/>
        <v>0</v>
      </c>
      <c r="S179" s="142">
        <v>0</v>
      </c>
      <c r="T179" s="143">
        <f t="shared" si="33"/>
        <v>0</v>
      </c>
      <c r="AR179" s="144" t="s">
        <v>228</v>
      </c>
      <c r="AT179" s="144" t="s">
        <v>141</v>
      </c>
      <c r="AU179" s="144" t="s">
        <v>84</v>
      </c>
      <c r="AY179" s="16" t="s">
        <v>138</v>
      </c>
      <c r="BE179" s="145">
        <f t="shared" si="34"/>
        <v>1900</v>
      </c>
      <c r="BF179" s="145">
        <f t="shared" si="35"/>
        <v>0</v>
      </c>
      <c r="BG179" s="145">
        <f t="shared" si="36"/>
        <v>0</v>
      </c>
      <c r="BH179" s="145">
        <f t="shared" si="37"/>
        <v>0</v>
      </c>
      <c r="BI179" s="145">
        <f t="shared" si="38"/>
        <v>0</v>
      </c>
      <c r="BJ179" s="16" t="s">
        <v>82</v>
      </c>
      <c r="BK179" s="145">
        <f t="shared" si="39"/>
        <v>1900</v>
      </c>
      <c r="BL179" s="16" t="s">
        <v>228</v>
      </c>
      <c r="BM179" s="144" t="s">
        <v>1815</v>
      </c>
    </row>
    <row r="180" spans="2:65" s="1" customFormat="1" ht="14.45" customHeight="1">
      <c r="B180" s="31"/>
      <c r="C180" s="132" t="s">
        <v>426</v>
      </c>
      <c r="D180" s="132" t="s">
        <v>141</v>
      </c>
      <c r="E180" s="133" t="s">
        <v>1816</v>
      </c>
      <c r="F180" s="134" t="s">
        <v>1817</v>
      </c>
      <c r="G180" s="135" t="s">
        <v>144</v>
      </c>
      <c r="H180" s="136">
        <v>1</v>
      </c>
      <c r="I180" s="137">
        <v>1162</v>
      </c>
      <c r="J180" s="138">
        <f t="shared" si="30"/>
        <v>1162</v>
      </c>
      <c r="K180" s="139"/>
      <c r="L180" s="31"/>
      <c r="M180" s="140" t="s">
        <v>1</v>
      </c>
      <c r="N180" s="141" t="s">
        <v>39</v>
      </c>
      <c r="P180" s="142">
        <f t="shared" si="31"/>
        <v>0</v>
      </c>
      <c r="Q180" s="142">
        <v>0</v>
      </c>
      <c r="R180" s="142">
        <f t="shared" si="32"/>
        <v>0</v>
      </c>
      <c r="S180" s="142">
        <v>0</v>
      </c>
      <c r="T180" s="143">
        <f t="shared" si="33"/>
        <v>0</v>
      </c>
      <c r="AR180" s="144" t="s">
        <v>228</v>
      </c>
      <c r="AT180" s="144" t="s">
        <v>141</v>
      </c>
      <c r="AU180" s="144" t="s">
        <v>84</v>
      </c>
      <c r="AY180" s="16" t="s">
        <v>138</v>
      </c>
      <c r="BE180" s="145">
        <f t="shared" si="34"/>
        <v>1162</v>
      </c>
      <c r="BF180" s="145">
        <f t="shared" si="35"/>
        <v>0</v>
      </c>
      <c r="BG180" s="145">
        <f t="shared" si="36"/>
        <v>0</v>
      </c>
      <c r="BH180" s="145">
        <f t="shared" si="37"/>
        <v>0</v>
      </c>
      <c r="BI180" s="145">
        <f t="shared" si="38"/>
        <v>0</v>
      </c>
      <c r="BJ180" s="16" t="s">
        <v>82</v>
      </c>
      <c r="BK180" s="145">
        <f t="shared" si="39"/>
        <v>1162</v>
      </c>
      <c r="BL180" s="16" t="s">
        <v>228</v>
      </c>
      <c r="BM180" s="144" t="s">
        <v>1818</v>
      </c>
    </row>
    <row r="181" spans="2:65" s="1" customFormat="1" ht="14.45" customHeight="1">
      <c r="B181" s="31"/>
      <c r="C181" s="132" t="s">
        <v>429</v>
      </c>
      <c r="D181" s="132" t="s">
        <v>141</v>
      </c>
      <c r="E181" s="133" t="s">
        <v>1819</v>
      </c>
      <c r="F181" s="134" t="s">
        <v>1820</v>
      </c>
      <c r="G181" s="135" t="s">
        <v>144</v>
      </c>
      <c r="H181" s="136">
        <v>1</v>
      </c>
      <c r="I181" s="137">
        <v>449</v>
      </c>
      <c r="J181" s="138">
        <f t="shared" si="30"/>
        <v>449</v>
      </c>
      <c r="K181" s="139"/>
      <c r="L181" s="31"/>
      <c r="M181" s="140" t="s">
        <v>1</v>
      </c>
      <c r="N181" s="141" t="s">
        <v>39</v>
      </c>
      <c r="P181" s="142">
        <f t="shared" si="31"/>
        <v>0</v>
      </c>
      <c r="Q181" s="142">
        <v>0</v>
      </c>
      <c r="R181" s="142">
        <f t="shared" si="32"/>
        <v>0</v>
      </c>
      <c r="S181" s="142">
        <v>0</v>
      </c>
      <c r="T181" s="143">
        <f t="shared" si="33"/>
        <v>0</v>
      </c>
      <c r="AR181" s="144" t="s">
        <v>228</v>
      </c>
      <c r="AT181" s="144" t="s">
        <v>141</v>
      </c>
      <c r="AU181" s="144" t="s">
        <v>84</v>
      </c>
      <c r="AY181" s="16" t="s">
        <v>138</v>
      </c>
      <c r="BE181" s="145">
        <f t="shared" si="34"/>
        <v>449</v>
      </c>
      <c r="BF181" s="145">
        <f t="shared" si="35"/>
        <v>0</v>
      </c>
      <c r="BG181" s="145">
        <f t="shared" si="36"/>
        <v>0</v>
      </c>
      <c r="BH181" s="145">
        <f t="shared" si="37"/>
        <v>0</v>
      </c>
      <c r="BI181" s="145">
        <f t="shared" si="38"/>
        <v>0</v>
      </c>
      <c r="BJ181" s="16" t="s">
        <v>82</v>
      </c>
      <c r="BK181" s="145">
        <f t="shared" si="39"/>
        <v>449</v>
      </c>
      <c r="BL181" s="16" t="s">
        <v>228</v>
      </c>
      <c r="BM181" s="144" t="s">
        <v>1821</v>
      </c>
    </row>
    <row r="182" spans="2:65" s="1" customFormat="1" ht="14.45" customHeight="1">
      <c r="B182" s="31"/>
      <c r="C182" s="132" t="s">
        <v>436</v>
      </c>
      <c r="D182" s="132" t="s">
        <v>141</v>
      </c>
      <c r="E182" s="133" t="s">
        <v>1822</v>
      </c>
      <c r="F182" s="134" t="s">
        <v>1823</v>
      </c>
      <c r="G182" s="135" t="s">
        <v>144</v>
      </c>
      <c r="H182" s="136">
        <v>3</v>
      </c>
      <c r="I182" s="137">
        <v>187</v>
      </c>
      <c r="J182" s="138">
        <f t="shared" si="30"/>
        <v>561</v>
      </c>
      <c r="K182" s="139"/>
      <c r="L182" s="31"/>
      <c r="M182" s="140" t="s">
        <v>1</v>
      </c>
      <c r="N182" s="141" t="s">
        <v>39</v>
      </c>
      <c r="P182" s="142">
        <f t="shared" si="31"/>
        <v>0</v>
      </c>
      <c r="Q182" s="142">
        <v>0</v>
      </c>
      <c r="R182" s="142">
        <f t="shared" si="32"/>
        <v>0</v>
      </c>
      <c r="S182" s="142">
        <v>0</v>
      </c>
      <c r="T182" s="143">
        <f t="shared" si="33"/>
        <v>0</v>
      </c>
      <c r="AR182" s="144" t="s">
        <v>228</v>
      </c>
      <c r="AT182" s="144" t="s">
        <v>141</v>
      </c>
      <c r="AU182" s="144" t="s">
        <v>84</v>
      </c>
      <c r="AY182" s="16" t="s">
        <v>138</v>
      </c>
      <c r="BE182" s="145">
        <f t="shared" si="34"/>
        <v>561</v>
      </c>
      <c r="BF182" s="145">
        <f t="shared" si="35"/>
        <v>0</v>
      </c>
      <c r="BG182" s="145">
        <f t="shared" si="36"/>
        <v>0</v>
      </c>
      <c r="BH182" s="145">
        <f t="shared" si="37"/>
        <v>0</v>
      </c>
      <c r="BI182" s="145">
        <f t="shared" si="38"/>
        <v>0</v>
      </c>
      <c r="BJ182" s="16" t="s">
        <v>82</v>
      </c>
      <c r="BK182" s="145">
        <f t="shared" si="39"/>
        <v>561</v>
      </c>
      <c r="BL182" s="16" t="s">
        <v>228</v>
      </c>
      <c r="BM182" s="144" t="s">
        <v>1824</v>
      </c>
    </row>
    <row r="183" spans="2:65" s="1" customFormat="1" ht="14.45" customHeight="1">
      <c r="B183" s="31"/>
      <c r="C183" s="132" t="s">
        <v>441</v>
      </c>
      <c r="D183" s="132" t="s">
        <v>141</v>
      </c>
      <c r="E183" s="133" t="s">
        <v>1825</v>
      </c>
      <c r="F183" s="134" t="s">
        <v>1826</v>
      </c>
      <c r="G183" s="135" t="s">
        <v>144</v>
      </c>
      <c r="H183" s="136">
        <v>1</v>
      </c>
      <c r="I183" s="137">
        <v>448</v>
      </c>
      <c r="J183" s="138">
        <f t="shared" si="30"/>
        <v>448</v>
      </c>
      <c r="K183" s="139"/>
      <c r="L183" s="31"/>
      <c r="M183" s="140" t="s">
        <v>1</v>
      </c>
      <c r="N183" s="141" t="s">
        <v>39</v>
      </c>
      <c r="P183" s="142">
        <f t="shared" si="31"/>
        <v>0</v>
      </c>
      <c r="Q183" s="142">
        <v>0</v>
      </c>
      <c r="R183" s="142">
        <f t="shared" si="32"/>
        <v>0</v>
      </c>
      <c r="S183" s="142">
        <v>0</v>
      </c>
      <c r="T183" s="143">
        <f t="shared" si="33"/>
        <v>0</v>
      </c>
      <c r="AR183" s="144" t="s">
        <v>228</v>
      </c>
      <c r="AT183" s="144" t="s">
        <v>141</v>
      </c>
      <c r="AU183" s="144" t="s">
        <v>84</v>
      </c>
      <c r="AY183" s="16" t="s">
        <v>138</v>
      </c>
      <c r="BE183" s="145">
        <f t="shared" si="34"/>
        <v>448</v>
      </c>
      <c r="BF183" s="145">
        <f t="shared" si="35"/>
        <v>0</v>
      </c>
      <c r="BG183" s="145">
        <f t="shared" si="36"/>
        <v>0</v>
      </c>
      <c r="BH183" s="145">
        <f t="shared" si="37"/>
        <v>0</v>
      </c>
      <c r="BI183" s="145">
        <f t="shared" si="38"/>
        <v>0</v>
      </c>
      <c r="BJ183" s="16" t="s">
        <v>82</v>
      </c>
      <c r="BK183" s="145">
        <f t="shared" si="39"/>
        <v>448</v>
      </c>
      <c r="BL183" s="16" t="s">
        <v>228</v>
      </c>
      <c r="BM183" s="144" t="s">
        <v>1827</v>
      </c>
    </row>
    <row r="184" spans="2:65" s="1" customFormat="1" ht="14.45" customHeight="1">
      <c r="B184" s="31"/>
      <c r="C184" s="132" t="s">
        <v>447</v>
      </c>
      <c r="D184" s="132" t="s">
        <v>141</v>
      </c>
      <c r="E184" s="133" t="s">
        <v>1828</v>
      </c>
      <c r="F184" s="134" t="s">
        <v>1829</v>
      </c>
      <c r="G184" s="135" t="s">
        <v>171</v>
      </c>
      <c r="H184" s="136">
        <v>2</v>
      </c>
      <c r="I184" s="137">
        <v>284</v>
      </c>
      <c r="J184" s="138">
        <f t="shared" si="30"/>
        <v>568</v>
      </c>
      <c r="K184" s="139"/>
      <c r="L184" s="31"/>
      <c r="M184" s="140" t="s">
        <v>1</v>
      </c>
      <c r="N184" s="141" t="s">
        <v>39</v>
      </c>
      <c r="P184" s="142">
        <f t="shared" si="31"/>
        <v>0</v>
      </c>
      <c r="Q184" s="142">
        <v>0</v>
      </c>
      <c r="R184" s="142">
        <f t="shared" si="32"/>
        <v>0</v>
      </c>
      <c r="S184" s="142">
        <v>0</v>
      </c>
      <c r="T184" s="143">
        <f t="shared" si="33"/>
        <v>0</v>
      </c>
      <c r="AR184" s="144" t="s">
        <v>228</v>
      </c>
      <c r="AT184" s="144" t="s">
        <v>141</v>
      </c>
      <c r="AU184" s="144" t="s">
        <v>84</v>
      </c>
      <c r="AY184" s="16" t="s">
        <v>138</v>
      </c>
      <c r="BE184" s="145">
        <f t="shared" si="34"/>
        <v>568</v>
      </c>
      <c r="BF184" s="145">
        <f t="shared" si="35"/>
        <v>0</v>
      </c>
      <c r="BG184" s="145">
        <f t="shared" si="36"/>
        <v>0</v>
      </c>
      <c r="BH184" s="145">
        <f t="shared" si="37"/>
        <v>0</v>
      </c>
      <c r="BI184" s="145">
        <f t="shared" si="38"/>
        <v>0</v>
      </c>
      <c r="BJ184" s="16" t="s">
        <v>82</v>
      </c>
      <c r="BK184" s="145">
        <f t="shared" si="39"/>
        <v>568</v>
      </c>
      <c r="BL184" s="16" t="s">
        <v>228</v>
      </c>
      <c r="BM184" s="144" t="s">
        <v>1830</v>
      </c>
    </row>
    <row r="185" spans="2:65" s="1" customFormat="1" ht="14.45" customHeight="1">
      <c r="B185" s="31"/>
      <c r="C185" s="132" t="s">
        <v>452</v>
      </c>
      <c r="D185" s="132" t="s">
        <v>141</v>
      </c>
      <c r="E185" s="133" t="s">
        <v>1831</v>
      </c>
      <c r="F185" s="134" t="s">
        <v>1753</v>
      </c>
      <c r="G185" s="135" t="s">
        <v>144</v>
      </c>
      <c r="H185" s="136">
        <v>3</v>
      </c>
      <c r="I185" s="137">
        <v>283</v>
      </c>
      <c r="J185" s="138">
        <f t="shared" si="30"/>
        <v>849</v>
      </c>
      <c r="K185" s="139"/>
      <c r="L185" s="31"/>
      <c r="M185" s="140" t="s">
        <v>1</v>
      </c>
      <c r="N185" s="141" t="s">
        <v>39</v>
      </c>
      <c r="P185" s="142">
        <f t="shared" si="31"/>
        <v>0</v>
      </c>
      <c r="Q185" s="142">
        <v>0</v>
      </c>
      <c r="R185" s="142">
        <f t="shared" si="32"/>
        <v>0</v>
      </c>
      <c r="S185" s="142">
        <v>0</v>
      </c>
      <c r="T185" s="143">
        <f t="shared" si="33"/>
        <v>0</v>
      </c>
      <c r="AR185" s="144" t="s">
        <v>228</v>
      </c>
      <c r="AT185" s="144" t="s">
        <v>141</v>
      </c>
      <c r="AU185" s="144" t="s">
        <v>84</v>
      </c>
      <c r="AY185" s="16" t="s">
        <v>138</v>
      </c>
      <c r="BE185" s="145">
        <f t="shared" si="34"/>
        <v>849</v>
      </c>
      <c r="BF185" s="145">
        <f t="shared" si="35"/>
        <v>0</v>
      </c>
      <c r="BG185" s="145">
        <f t="shared" si="36"/>
        <v>0</v>
      </c>
      <c r="BH185" s="145">
        <f t="shared" si="37"/>
        <v>0</v>
      </c>
      <c r="BI185" s="145">
        <f t="shared" si="38"/>
        <v>0</v>
      </c>
      <c r="BJ185" s="16" t="s">
        <v>82</v>
      </c>
      <c r="BK185" s="145">
        <f t="shared" si="39"/>
        <v>849</v>
      </c>
      <c r="BL185" s="16" t="s">
        <v>228</v>
      </c>
      <c r="BM185" s="144" t="s">
        <v>1832</v>
      </c>
    </row>
    <row r="186" spans="2:65" s="1" customFormat="1" ht="22.15" customHeight="1">
      <c r="B186" s="31"/>
      <c r="C186" s="132" t="s">
        <v>456</v>
      </c>
      <c r="D186" s="132" t="s">
        <v>141</v>
      </c>
      <c r="E186" s="133" t="s">
        <v>1833</v>
      </c>
      <c r="F186" s="134" t="s">
        <v>1719</v>
      </c>
      <c r="G186" s="135" t="s">
        <v>1324</v>
      </c>
      <c r="H186" s="136">
        <v>3</v>
      </c>
      <c r="I186" s="137">
        <v>1655</v>
      </c>
      <c r="J186" s="138">
        <f t="shared" si="30"/>
        <v>4965</v>
      </c>
      <c r="K186" s="139"/>
      <c r="L186" s="31"/>
      <c r="M186" s="140" t="s">
        <v>1</v>
      </c>
      <c r="N186" s="141" t="s">
        <v>39</v>
      </c>
      <c r="P186" s="142">
        <f t="shared" si="31"/>
        <v>0</v>
      </c>
      <c r="Q186" s="142">
        <v>0</v>
      </c>
      <c r="R186" s="142">
        <f t="shared" si="32"/>
        <v>0</v>
      </c>
      <c r="S186" s="142">
        <v>0</v>
      </c>
      <c r="T186" s="143">
        <f t="shared" si="33"/>
        <v>0</v>
      </c>
      <c r="AR186" s="144" t="s">
        <v>228</v>
      </c>
      <c r="AT186" s="144" t="s">
        <v>141</v>
      </c>
      <c r="AU186" s="144" t="s">
        <v>84</v>
      </c>
      <c r="AY186" s="16" t="s">
        <v>138</v>
      </c>
      <c r="BE186" s="145">
        <f t="shared" si="34"/>
        <v>4965</v>
      </c>
      <c r="BF186" s="145">
        <f t="shared" si="35"/>
        <v>0</v>
      </c>
      <c r="BG186" s="145">
        <f t="shared" si="36"/>
        <v>0</v>
      </c>
      <c r="BH186" s="145">
        <f t="shared" si="37"/>
        <v>0</v>
      </c>
      <c r="BI186" s="145">
        <f t="shared" si="38"/>
        <v>0</v>
      </c>
      <c r="BJ186" s="16" t="s">
        <v>82</v>
      </c>
      <c r="BK186" s="145">
        <f t="shared" si="39"/>
        <v>4965</v>
      </c>
      <c r="BL186" s="16" t="s">
        <v>228</v>
      </c>
      <c r="BM186" s="144" t="s">
        <v>1834</v>
      </c>
    </row>
    <row r="187" spans="2:65" s="1" customFormat="1" ht="14.45" customHeight="1">
      <c r="B187" s="31"/>
      <c r="C187" s="132" t="s">
        <v>460</v>
      </c>
      <c r="D187" s="132" t="s">
        <v>141</v>
      </c>
      <c r="E187" s="133" t="s">
        <v>1835</v>
      </c>
      <c r="F187" s="134" t="s">
        <v>1722</v>
      </c>
      <c r="G187" s="135" t="s">
        <v>439</v>
      </c>
      <c r="H187" s="136">
        <v>1</v>
      </c>
      <c r="I187" s="137">
        <v>1</v>
      </c>
      <c r="J187" s="138">
        <f t="shared" si="30"/>
        <v>1</v>
      </c>
      <c r="K187" s="139"/>
      <c r="L187" s="31"/>
      <c r="M187" s="140" t="s">
        <v>1</v>
      </c>
      <c r="N187" s="141" t="s">
        <v>39</v>
      </c>
      <c r="P187" s="142">
        <f t="shared" si="31"/>
        <v>0</v>
      </c>
      <c r="Q187" s="142">
        <v>0</v>
      </c>
      <c r="R187" s="142">
        <f t="shared" si="32"/>
        <v>0</v>
      </c>
      <c r="S187" s="142">
        <v>0</v>
      </c>
      <c r="T187" s="143">
        <f t="shared" si="33"/>
        <v>0</v>
      </c>
      <c r="AR187" s="144" t="s">
        <v>228</v>
      </c>
      <c r="AT187" s="144" t="s">
        <v>141</v>
      </c>
      <c r="AU187" s="144" t="s">
        <v>84</v>
      </c>
      <c r="AY187" s="16" t="s">
        <v>138</v>
      </c>
      <c r="BE187" s="145">
        <f t="shared" si="34"/>
        <v>1</v>
      </c>
      <c r="BF187" s="145">
        <f t="shared" si="35"/>
        <v>0</v>
      </c>
      <c r="BG187" s="145">
        <f t="shared" si="36"/>
        <v>0</v>
      </c>
      <c r="BH187" s="145">
        <f t="shared" si="37"/>
        <v>0</v>
      </c>
      <c r="BI187" s="145">
        <f t="shared" si="38"/>
        <v>0</v>
      </c>
      <c r="BJ187" s="16" t="s">
        <v>82</v>
      </c>
      <c r="BK187" s="145">
        <f t="shared" si="39"/>
        <v>1</v>
      </c>
      <c r="BL187" s="16" t="s">
        <v>228</v>
      </c>
      <c r="BM187" s="144" t="s">
        <v>1836</v>
      </c>
    </row>
    <row r="188" spans="2:65" s="1" customFormat="1" ht="14.45" customHeight="1">
      <c r="B188" s="31"/>
      <c r="C188" s="132" t="s">
        <v>465</v>
      </c>
      <c r="D188" s="132" t="s">
        <v>141</v>
      </c>
      <c r="E188" s="133" t="s">
        <v>1837</v>
      </c>
      <c r="F188" s="134" t="s">
        <v>1725</v>
      </c>
      <c r="G188" s="135" t="s">
        <v>439</v>
      </c>
      <c r="H188" s="136">
        <v>1</v>
      </c>
      <c r="I188" s="137">
        <v>330</v>
      </c>
      <c r="J188" s="138">
        <f t="shared" si="30"/>
        <v>330</v>
      </c>
      <c r="K188" s="139"/>
      <c r="L188" s="31"/>
      <c r="M188" s="140" t="s">
        <v>1</v>
      </c>
      <c r="N188" s="141" t="s">
        <v>39</v>
      </c>
      <c r="P188" s="142">
        <f t="shared" si="31"/>
        <v>0</v>
      </c>
      <c r="Q188" s="142">
        <v>0</v>
      </c>
      <c r="R188" s="142">
        <f t="shared" si="32"/>
        <v>0</v>
      </c>
      <c r="S188" s="142">
        <v>0</v>
      </c>
      <c r="T188" s="143">
        <f t="shared" si="33"/>
        <v>0</v>
      </c>
      <c r="AR188" s="144" t="s">
        <v>228</v>
      </c>
      <c r="AT188" s="144" t="s">
        <v>141</v>
      </c>
      <c r="AU188" s="144" t="s">
        <v>84</v>
      </c>
      <c r="AY188" s="16" t="s">
        <v>138</v>
      </c>
      <c r="BE188" s="145">
        <f t="shared" si="34"/>
        <v>330</v>
      </c>
      <c r="BF188" s="145">
        <f t="shared" si="35"/>
        <v>0</v>
      </c>
      <c r="BG188" s="145">
        <f t="shared" si="36"/>
        <v>0</v>
      </c>
      <c r="BH188" s="145">
        <f t="shared" si="37"/>
        <v>0</v>
      </c>
      <c r="BI188" s="145">
        <f t="shared" si="38"/>
        <v>0</v>
      </c>
      <c r="BJ188" s="16" t="s">
        <v>82</v>
      </c>
      <c r="BK188" s="145">
        <f t="shared" si="39"/>
        <v>330</v>
      </c>
      <c r="BL188" s="16" t="s">
        <v>228</v>
      </c>
      <c r="BM188" s="144" t="s">
        <v>1838</v>
      </c>
    </row>
    <row r="189" spans="2:65" s="11" customFormat="1" ht="22.9" customHeight="1">
      <c r="B189" s="120"/>
      <c r="D189" s="121" t="s">
        <v>73</v>
      </c>
      <c r="E189" s="130" t="s">
        <v>94</v>
      </c>
      <c r="F189" s="130" t="s">
        <v>1839</v>
      </c>
      <c r="I189" s="123"/>
      <c r="J189" s="131">
        <f>BK189</f>
        <v>21218</v>
      </c>
      <c r="L189" s="120"/>
      <c r="M189" s="125"/>
      <c r="P189" s="126">
        <f>SUM(P190:P204)</f>
        <v>0</v>
      </c>
      <c r="R189" s="126">
        <f>SUM(R190:R204)</f>
        <v>0</v>
      </c>
      <c r="T189" s="127">
        <f>SUM(T190:T204)</f>
        <v>0</v>
      </c>
      <c r="AR189" s="121" t="s">
        <v>84</v>
      </c>
      <c r="AT189" s="128" t="s">
        <v>73</v>
      </c>
      <c r="AU189" s="128" t="s">
        <v>82</v>
      </c>
      <c r="AY189" s="121" t="s">
        <v>138</v>
      </c>
      <c r="BK189" s="129">
        <f>SUM(BK190:BK204)</f>
        <v>21218</v>
      </c>
    </row>
    <row r="190" spans="2:65" s="1" customFormat="1" ht="14.45" customHeight="1">
      <c r="B190" s="31"/>
      <c r="C190" s="132" t="s">
        <v>469</v>
      </c>
      <c r="D190" s="132" t="s">
        <v>141</v>
      </c>
      <c r="E190" s="133" t="s">
        <v>1840</v>
      </c>
      <c r="F190" s="134" t="s">
        <v>1683</v>
      </c>
      <c r="G190" s="135" t="s">
        <v>144</v>
      </c>
      <c r="H190" s="136">
        <v>1</v>
      </c>
      <c r="I190" s="137">
        <v>4561</v>
      </c>
      <c r="J190" s="138">
        <f t="shared" ref="J190:J204" si="40">ROUND(I190*H190,2)</f>
        <v>4561</v>
      </c>
      <c r="K190" s="139"/>
      <c r="L190" s="31"/>
      <c r="M190" s="140" t="s">
        <v>1</v>
      </c>
      <c r="N190" s="141" t="s">
        <v>39</v>
      </c>
      <c r="P190" s="142">
        <f t="shared" ref="P190:P204" si="41">O190*H190</f>
        <v>0</v>
      </c>
      <c r="Q190" s="142">
        <v>0</v>
      </c>
      <c r="R190" s="142">
        <f t="shared" ref="R190:R204" si="42">Q190*H190</f>
        <v>0</v>
      </c>
      <c r="S190" s="142">
        <v>0</v>
      </c>
      <c r="T190" s="143">
        <f t="shared" ref="T190:T204" si="43">S190*H190</f>
        <v>0</v>
      </c>
      <c r="AR190" s="144" t="s">
        <v>228</v>
      </c>
      <c r="AT190" s="144" t="s">
        <v>141</v>
      </c>
      <c r="AU190" s="144" t="s">
        <v>84</v>
      </c>
      <c r="AY190" s="16" t="s">
        <v>138</v>
      </c>
      <c r="BE190" s="145">
        <f t="shared" ref="BE190:BE204" si="44">IF(N190="základní",J190,0)</f>
        <v>4561</v>
      </c>
      <c r="BF190" s="145">
        <f t="shared" ref="BF190:BF204" si="45">IF(N190="snížená",J190,0)</f>
        <v>0</v>
      </c>
      <c r="BG190" s="145">
        <f t="shared" ref="BG190:BG204" si="46">IF(N190="zákl. přenesená",J190,0)</f>
        <v>0</v>
      </c>
      <c r="BH190" s="145">
        <f t="shared" ref="BH190:BH204" si="47">IF(N190="sníž. přenesená",J190,0)</f>
        <v>0</v>
      </c>
      <c r="BI190" s="145">
        <f t="shared" ref="BI190:BI204" si="48">IF(N190="nulová",J190,0)</f>
        <v>0</v>
      </c>
      <c r="BJ190" s="16" t="s">
        <v>82</v>
      </c>
      <c r="BK190" s="145">
        <f t="shared" ref="BK190:BK204" si="49">ROUND(I190*H190,2)</f>
        <v>4561</v>
      </c>
      <c r="BL190" s="16" t="s">
        <v>228</v>
      </c>
      <c r="BM190" s="144" t="s">
        <v>1841</v>
      </c>
    </row>
    <row r="191" spans="2:65" s="1" customFormat="1" ht="14.45" customHeight="1">
      <c r="B191" s="31"/>
      <c r="C191" s="132" t="s">
        <v>475</v>
      </c>
      <c r="D191" s="132" t="s">
        <v>141</v>
      </c>
      <c r="E191" s="133" t="s">
        <v>1842</v>
      </c>
      <c r="F191" s="134" t="s">
        <v>1686</v>
      </c>
      <c r="G191" s="135" t="s">
        <v>144</v>
      </c>
      <c r="H191" s="136">
        <v>2</v>
      </c>
      <c r="I191" s="137">
        <v>179</v>
      </c>
      <c r="J191" s="138">
        <f t="shared" si="40"/>
        <v>358</v>
      </c>
      <c r="K191" s="139"/>
      <c r="L191" s="31"/>
      <c r="M191" s="140" t="s">
        <v>1</v>
      </c>
      <c r="N191" s="141" t="s">
        <v>39</v>
      </c>
      <c r="P191" s="142">
        <f t="shared" si="41"/>
        <v>0</v>
      </c>
      <c r="Q191" s="142">
        <v>0</v>
      </c>
      <c r="R191" s="142">
        <f t="shared" si="42"/>
        <v>0</v>
      </c>
      <c r="S191" s="142">
        <v>0</v>
      </c>
      <c r="T191" s="143">
        <f t="shared" si="43"/>
        <v>0</v>
      </c>
      <c r="AR191" s="144" t="s">
        <v>228</v>
      </c>
      <c r="AT191" s="144" t="s">
        <v>141</v>
      </c>
      <c r="AU191" s="144" t="s">
        <v>84</v>
      </c>
      <c r="AY191" s="16" t="s">
        <v>138</v>
      </c>
      <c r="BE191" s="145">
        <f t="shared" si="44"/>
        <v>358</v>
      </c>
      <c r="BF191" s="145">
        <f t="shared" si="45"/>
        <v>0</v>
      </c>
      <c r="BG191" s="145">
        <f t="shared" si="46"/>
        <v>0</v>
      </c>
      <c r="BH191" s="145">
        <f t="shared" si="47"/>
        <v>0</v>
      </c>
      <c r="BI191" s="145">
        <f t="shared" si="48"/>
        <v>0</v>
      </c>
      <c r="BJ191" s="16" t="s">
        <v>82</v>
      </c>
      <c r="BK191" s="145">
        <f t="shared" si="49"/>
        <v>358</v>
      </c>
      <c r="BL191" s="16" t="s">
        <v>228</v>
      </c>
      <c r="BM191" s="144" t="s">
        <v>1843</v>
      </c>
    </row>
    <row r="192" spans="2:65" s="1" customFormat="1" ht="14.45" customHeight="1">
      <c r="B192" s="31"/>
      <c r="C192" s="132" t="s">
        <v>479</v>
      </c>
      <c r="D192" s="132" t="s">
        <v>141</v>
      </c>
      <c r="E192" s="133" t="s">
        <v>1844</v>
      </c>
      <c r="F192" s="134" t="s">
        <v>1689</v>
      </c>
      <c r="G192" s="135" t="s">
        <v>144</v>
      </c>
      <c r="H192" s="136">
        <v>1</v>
      </c>
      <c r="I192" s="137">
        <v>776</v>
      </c>
      <c r="J192" s="138">
        <f t="shared" si="40"/>
        <v>776</v>
      </c>
      <c r="K192" s="139"/>
      <c r="L192" s="31"/>
      <c r="M192" s="140" t="s">
        <v>1</v>
      </c>
      <c r="N192" s="141" t="s">
        <v>39</v>
      </c>
      <c r="P192" s="142">
        <f t="shared" si="41"/>
        <v>0</v>
      </c>
      <c r="Q192" s="142">
        <v>0</v>
      </c>
      <c r="R192" s="142">
        <f t="shared" si="42"/>
        <v>0</v>
      </c>
      <c r="S192" s="142">
        <v>0</v>
      </c>
      <c r="T192" s="143">
        <f t="shared" si="43"/>
        <v>0</v>
      </c>
      <c r="AR192" s="144" t="s">
        <v>228</v>
      </c>
      <c r="AT192" s="144" t="s">
        <v>141</v>
      </c>
      <c r="AU192" s="144" t="s">
        <v>84</v>
      </c>
      <c r="AY192" s="16" t="s">
        <v>138</v>
      </c>
      <c r="BE192" s="145">
        <f t="shared" si="44"/>
        <v>776</v>
      </c>
      <c r="BF192" s="145">
        <f t="shared" si="45"/>
        <v>0</v>
      </c>
      <c r="BG192" s="145">
        <f t="shared" si="46"/>
        <v>0</v>
      </c>
      <c r="BH192" s="145">
        <f t="shared" si="47"/>
        <v>0</v>
      </c>
      <c r="BI192" s="145">
        <f t="shared" si="48"/>
        <v>0</v>
      </c>
      <c r="BJ192" s="16" t="s">
        <v>82</v>
      </c>
      <c r="BK192" s="145">
        <f t="shared" si="49"/>
        <v>776</v>
      </c>
      <c r="BL192" s="16" t="s">
        <v>228</v>
      </c>
      <c r="BM192" s="144" t="s">
        <v>1845</v>
      </c>
    </row>
    <row r="193" spans="2:65" s="1" customFormat="1" ht="14.45" customHeight="1">
      <c r="B193" s="31"/>
      <c r="C193" s="132" t="s">
        <v>483</v>
      </c>
      <c r="D193" s="132" t="s">
        <v>141</v>
      </c>
      <c r="E193" s="133" t="s">
        <v>1846</v>
      </c>
      <c r="F193" s="134" t="s">
        <v>1692</v>
      </c>
      <c r="G193" s="135" t="s">
        <v>144</v>
      </c>
      <c r="H193" s="136">
        <v>2</v>
      </c>
      <c r="I193" s="137">
        <v>2575</v>
      </c>
      <c r="J193" s="138">
        <f t="shared" si="40"/>
        <v>5150</v>
      </c>
      <c r="K193" s="139"/>
      <c r="L193" s="31"/>
      <c r="M193" s="140" t="s">
        <v>1</v>
      </c>
      <c r="N193" s="141" t="s">
        <v>39</v>
      </c>
      <c r="P193" s="142">
        <f t="shared" si="41"/>
        <v>0</v>
      </c>
      <c r="Q193" s="142">
        <v>0</v>
      </c>
      <c r="R193" s="142">
        <f t="shared" si="42"/>
        <v>0</v>
      </c>
      <c r="S193" s="142">
        <v>0</v>
      </c>
      <c r="T193" s="143">
        <f t="shared" si="43"/>
        <v>0</v>
      </c>
      <c r="AR193" s="144" t="s">
        <v>228</v>
      </c>
      <c r="AT193" s="144" t="s">
        <v>141</v>
      </c>
      <c r="AU193" s="144" t="s">
        <v>84</v>
      </c>
      <c r="AY193" s="16" t="s">
        <v>138</v>
      </c>
      <c r="BE193" s="145">
        <f t="shared" si="44"/>
        <v>5150</v>
      </c>
      <c r="BF193" s="145">
        <f t="shared" si="45"/>
        <v>0</v>
      </c>
      <c r="BG193" s="145">
        <f t="shared" si="46"/>
        <v>0</v>
      </c>
      <c r="BH193" s="145">
        <f t="shared" si="47"/>
        <v>0</v>
      </c>
      <c r="BI193" s="145">
        <f t="shared" si="48"/>
        <v>0</v>
      </c>
      <c r="BJ193" s="16" t="s">
        <v>82</v>
      </c>
      <c r="BK193" s="145">
        <f t="shared" si="49"/>
        <v>5150</v>
      </c>
      <c r="BL193" s="16" t="s">
        <v>228</v>
      </c>
      <c r="BM193" s="144" t="s">
        <v>1847</v>
      </c>
    </row>
    <row r="194" spans="2:65" s="1" customFormat="1" ht="14.45" customHeight="1">
      <c r="B194" s="31"/>
      <c r="C194" s="132" t="s">
        <v>489</v>
      </c>
      <c r="D194" s="132" t="s">
        <v>141</v>
      </c>
      <c r="E194" s="133" t="s">
        <v>1848</v>
      </c>
      <c r="F194" s="134" t="s">
        <v>1695</v>
      </c>
      <c r="G194" s="135" t="s">
        <v>144</v>
      </c>
      <c r="H194" s="136">
        <v>1</v>
      </c>
      <c r="I194" s="137">
        <v>1026</v>
      </c>
      <c r="J194" s="138">
        <f t="shared" si="40"/>
        <v>1026</v>
      </c>
      <c r="K194" s="139"/>
      <c r="L194" s="31"/>
      <c r="M194" s="140" t="s">
        <v>1</v>
      </c>
      <c r="N194" s="141" t="s">
        <v>39</v>
      </c>
      <c r="P194" s="142">
        <f t="shared" si="41"/>
        <v>0</v>
      </c>
      <c r="Q194" s="142">
        <v>0</v>
      </c>
      <c r="R194" s="142">
        <f t="shared" si="42"/>
        <v>0</v>
      </c>
      <c r="S194" s="142">
        <v>0</v>
      </c>
      <c r="T194" s="143">
        <f t="shared" si="43"/>
        <v>0</v>
      </c>
      <c r="AR194" s="144" t="s">
        <v>228</v>
      </c>
      <c r="AT194" s="144" t="s">
        <v>141</v>
      </c>
      <c r="AU194" s="144" t="s">
        <v>84</v>
      </c>
      <c r="AY194" s="16" t="s">
        <v>138</v>
      </c>
      <c r="BE194" s="145">
        <f t="shared" si="44"/>
        <v>1026</v>
      </c>
      <c r="BF194" s="145">
        <f t="shared" si="45"/>
        <v>0</v>
      </c>
      <c r="BG194" s="145">
        <f t="shared" si="46"/>
        <v>0</v>
      </c>
      <c r="BH194" s="145">
        <f t="shared" si="47"/>
        <v>0</v>
      </c>
      <c r="BI194" s="145">
        <f t="shared" si="48"/>
        <v>0</v>
      </c>
      <c r="BJ194" s="16" t="s">
        <v>82</v>
      </c>
      <c r="BK194" s="145">
        <f t="shared" si="49"/>
        <v>1026</v>
      </c>
      <c r="BL194" s="16" t="s">
        <v>228</v>
      </c>
      <c r="BM194" s="144" t="s">
        <v>1849</v>
      </c>
    </row>
    <row r="195" spans="2:65" s="1" customFormat="1" ht="14.45" customHeight="1">
      <c r="B195" s="31"/>
      <c r="C195" s="132" t="s">
        <v>495</v>
      </c>
      <c r="D195" s="132" t="s">
        <v>141</v>
      </c>
      <c r="E195" s="133" t="s">
        <v>1850</v>
      </c>
      <c r="F195" s="134" t="s">
        <v>1698</v>
      </c>
      <c r="G195" s="135" t="s">
        <v>144</v>
      </c>
      <c r="H195" s="136">
        <v>1</v>
      </c>
      <c r="I195" s="137">
        <v>381</v>
      </c>
      <c r="J195" s="138">
        <f t="shared" si="40"/>
        <v>381</v>
      </c>
      <c r="K195" s="139"/>
      <c r="L195" s="31"/>
      <c r="M195" s="140" t="s">
        <v>1</v>
      </c>
      <c r="N195" s="141" t="s">
        <v>39</v>
      </c>
      <c r="P195" s="142">
        <f t="shared" si="41"/>
        <v>0</v>
      </c>
      <c r="Q195" s="142">
        <v>0</v>
      </c>
      <c r="R195" s="142">
        <f t="shared" si="42"/>
        <v>0</v>
      </c>
      <c r="S195" s="142">
        <v>0</v>
      </c>
      <c r="T195" s="143">
        <f t="shared" si="43"/>
        <v>0</v>
      </c>
      <c r="AR195" s="144" t="s">
        <v>228</v>
      </c>
      <c r="AT195" s="144" t="s">
        <v>141</v>
      </c>
      <c r="AU195" s="144" t="s">
        <v>84</v>
      </c>
      <c r="AY195" s="16" t="s">
        <v>138</v>
      </c>
      <c r="BE195" s="145">
        <f t="shared" si="44"/>
        <v>381</v>
      </c>
      <c r="BF195" s="145">
        <f t="shared" si="45"/>
        <v>0</v>
      </c>
      <c r="BG195" s="145">
        <f t="shared" si="46"/>
        <v>0</v>
      </c>
      <c r="BH195" s="145">
        <f t="shared" si="47"/>
        <v>0</v>
      </c>
      <c r="BI195" s="145">
        <f t="shared" si="48"/>
        <v>0</v>
      </c>
      <c r="BJ195" s="16" t="s">
        <v>82</v>
      </c>
      <c r="BK195" s="145">
        <f t="shared" si="49"/>
        <v>381</v>
      </c>
      <c r="BL195" s="16" t="s">
        <v>228</v>
      </c>
      <c r="BM195" s="144" t="s">
        <v>1851</v>
      </c>
    </row>
    <row r="196" spans="2:65" s="1" customFormat="1" ht="14.45" customHeight="1">
      <c r="B196" s="31"/>
      <c r="C196" s="132" t="s">
        <v>499</v>
      </c>
      <c r="D196" s="132" t="s">
        <v>141</v>
      </c>
      <c r="E196" s="133" t="s">
        <v>1852</v>
      </c>
      <c r="F196" s="134" t="s">
        <v>1783</v>
      </c>
      <c r="G196" s="135" t="s">
        <v>144</v>
      </c>
      <c r="H196" s="136">
        <v>1</v>
      </c>
      <c r="I196" s="137">
        <v>187</v>
      </c>
      <c r="J196" s="138">
        <f t="shared" si="40"/>
        <v>187</v>
      </c>
      <c r="K196" s="139"/>
      <c r="L196" s="31"/>
      <c r="M196" s="140" t="s">
        <v>1</v>
      </c>
      <c r="N196" s="141" t="s">
        <v>39</v>
      </c>
      <c r="P196" s="142">
        <f t="shared" si="41"/>
        <v>0</v>
      </c>
      <c r="Q196" s="142">
        <v>0</v>
      </c>
      <c r="R196" s="142">
        <f t="shared" si="42"/>
        <v>0</v>
      </c>
      <c r="S196" s="142">
        <v>0</v>
      </c>
      <c r="T196" s="143">
        <f t="shared" si="43"/>
        <v>0</v>
      </c>
      <c r="AR196" s="144" t="s">
        <v>228</v>
      </c>
      <c r="AT196" s="144" t="s">
        <v>141</v>
      </c>
      <c r="AU196" s="144" t="s">
        <v>84</v>
      </c>
      <c r="AY196" s="16" t="s">
        <v>138</v>
      </c>
      <c r="BE196" s="145">
        <f t="shared" si="44"/>
        <v>187</v>
      </c>
      <c r="BF196" s="145">
        <f t="shared" si="45"/>
        <v>0</v>
      </c>
      <c r="BG196" s="145">
        <f t="shared" si="46"/>
        <v>0</v>
      </c>
      <c r="BH196" s="145">
        <f t="shared" si="47"/>
        <v>0</v>
      </c>
      <c r="BI196" s="145">
        <f t="shared" si="48"/>
        <v>0</v>
      </c>
      <c r="BJ196" s="16" t="s">
        <v>82</v>
      </c>
      <c r="BK196" s="145">
        <f t="shared" si="49"/>
        <v>187</v>
      </c>
      <c r="BL196" s="16" t="s">
        <v>228</v>
      </c>
      <c r="BM196" s="144" t="s">
        <v>1853</v>
      </c>
    </row>
    <row r="197" spans="2:65" s="1" customFormat="1" ht="14.45" customHeight="1">
      <c r="B197" s="31"/>
      <c r="C197" s="132" t="s">
        <v>503</v>
      </c>
      <c r="D197" s="132" t="s">
        <v>141</v>
      </c>
      <c r="E197" s="133" t="s">
        <v>1854</v>
      </c>
      <c r="F197" s="134" t="s">
        <v>1786</v>
      </c>
      <c r="G197" s="135" t="s">
        <v>144</v>
      </c>
      <c r="H197" s="136">
        <v>1</v>
      </c>
      <c r="I197" s="137">
        <v>139</v>
      </c>
      <c r="J197" s="138">
        <f t="shared" si="40"/>
        <v>139</v>
      </c>
      <c r="K197" s="139"/>
      <c r="L197" s="31"/>
      <c r="M197" s="140" t="s">
        <v>1</v>
      </c>
      <c r="N197" s="141" t="s">
        <v>39</v>
      </c>
      <c r="P197" s="142">
        <f t="shared" si="41"/>
        <v>0</v>
      </c>
      <c r="Q197" s="142">
        <v>0</v>
      </c>
      <c r="R197" s="142">
        <f t="shared" si="42"/>
        <v>0</v>
      </c>
      <c r="S197" s="142">
        <v>0</v>
      </c>
      <c r="T197" s="143">
        <f t="shared" si="43"/>
        <v>0</v>
      </c>
      <c r="AR197" s="144" t="s">
        <v>228</v>
      </c>
      <c r="AT197" s="144" t="s">
        <v>141</v>
      </c>
      <c r="AU197" s="144" t="s">
        <v>84</v>
      </c>
      <c r="AY197" s="16" t="s">
        <v>138</v>
      </c>
      <c r="BE197" s="145">
        <f t="shared" si="44"/>
        <v>139</v>
      </c>
      <c r="BF197" s="145">
        <f t="shared" si="45"/>
        <v>0</v>
      </c>
      <c r="BG197" s="145">
        <f t="shared" si="46"/>
        <v>0</v>
      </c>
      <c r="BH197" s="145">
        <f t="shared" si="47"/>
        <v>0</v>
      </c>
      <c r="BI197" s="145">
        <f t="shared" si="48"/>
        <v>0</v>
      </c>
      <c r="BJ197" s="16" t="s">
        <v>82</v>
      </c>
      <c r="BK197" s="145">
        <f t="shared" si="49"/>
        <v>139</v>
      </c>
      <c r="BL197" s="16" t="s">
        <v>228</v>
      </c>
      <c r="BM197" s="144" t="s">
        <v>1855</v>
      </c>
    </row>
    <row r="198" spans="2:65" s="1" customFormat="1" ht="14.45" customHeight="1">
      <c r="B198" s="31"/>
      <c r="C198" s="132" t="s">
        <v>507</v>
      </c>
      <c r="D198" s="132" t="s">
        <v>141</v>
      </c>
      <c r="E198" s="133" t="s">
        <v>1856</v>
      </c>
      <c r="F198" s="134" t="s">
        <v>1701</v>
      </c>
      <c r="G198" s="135" t="s">
        <v>144</v>
      </c>
      <c r="H198" s="136">
        <v>1</v>
      </c>
      <c r="I198" s="137">
        <v>128</v>
      </c>
      <c r="J198" s="138">
        <f t="shared" si="40"/>
        <v>128</v>
      </c>
      <c r="K198" s="139"/>
      <c r="L198" s="31"/>
      <c r="M198" s="140" t="s">
        <v>1</v>
      </c>
      <c r="N198" s="141" t="s">
        <v>39</v>
      </c>
      <c r="P198" s="142">
        <f t="shared" si="41"/>
        <v>0</v>
      </c>
      <c r="Q198" s="142">
        <v>0</v>
      </c>
      <c r="R198" s="142">
        <f t="shared" si="42"/>
        <v>0</v>
      </c>
      <c r="S198" s="142">
        <v>0</v>
      </c>
      <c r="T198" s="143">
        <f t="shared" si="43"/>
        <v>0</v>
      </c>
      <c r="AR198" s="144" t="s">
        <v>228</v>
      </c>
      <c r="AT198" s="144" t="s">
        <v>141</v>
      </c>
      <c r="AU198" s="144" t="s">
        <v>84</v>
      </c>
      <c r="AY198" s="16" t="s">
        <v>138</v>
      </c>
      <c r="BE198" s="145">
        <f t="shared" si="44"/>
        <v>128</v>
      </c>
      <c r="BF198" s="145">
        <f t="shared" si="45"/>
        <v>0</v>
      </c>
      <c r="BG198" s="145">
        <f t="shared" si="46"/>
        <v>0</v>
      </c>
      <c r="BH198" s="145">
        <f t="shared" si="47"/>
        <v>0</v>
      </c>
      <c r="BI198" s="145">
        <f t="shared" si="48"/>
        <v>0</v>
      </c>
      <c r="BJ198" s="16" t="s">
        <v>82</v>
      </c>
      <c r="BK198" s="145">
        <f t="shared" si="49"/>
        <v>128</v>
      </c>
      <c r="BL198" s="16" t="s">
        <v>228</v>
      </c>
      <c r="BM198" s="144" t="s">
        <v>1857</v>
      </c>
    </row>
    <row r="199" spans="2:65" s="1" customFormat="1" ht="14.45" customHeight="1">
      <c r="B199" s="31"/>
      <c r="C199" s="132" t="s">
        <v>513</v>
      </c>
      <c r="D199" s="132" t="s">
        <v>141</v>
      </c>
      <c r="E199" s="133" t="s">
        <v>1858</v>
      </c>
      <c r="F199" s="134" t="s">
        <v>1707</v>
      </c>
      <c r="G199" s="135" t="s">
        <v>171</v>
      </c>
      <c r="H199" s="136">
        <v>3</v>
      </c>
      <c r="I199" s="137">
        <v>228</v>
      </c>
      <c r="J199" s="138">
        <f t="shared" si="40"/>
        <v>684</v>
      </c>
      <c r="K199" s="139"/>
      <c r="L199" s="31"/>
      <c r="M199" s="140" t="s">
        <v>1</v>
      </c>
      <c r="N199" s="141" t="s">
        <v>39</v>
      </c>
      <c r="P199" s="142">
        <f t="shared" si="41"/>
        <v>0</v>
      </c>
      <c r="Q199" s="142">
        <v>0</v>
      </c>
      <c r="R199" s="142">
        <f t="shared" si="42"/>
        <v>0</v>
      </c>
      <c r="S199" s="142">
        <v>0</v>
      </c>
      <c r="T199" s="143">
        <f t="shared" si="43"/>
        <v>0</v>
      </c>
      <c r="AR199" s="144" t="s">
        <v>228</v>
      </c>
      <c r="AT199" s="144" t="s">
        <v>141</v>
      </c>
      <c r="AU199" s="144" t="s">
        <v>84</v>
      </c>
      <c r="AY199" s="16" t="s">
        <v>138</v>
      </c>
      <c r="BE199" s="145">
        <f t="shared" si="44"/>
        <v>684</v>
      </c>
      <c r="BF199" s="145">
        <f t="shared" si="45"/>
        <v>0</v>
      </c>
      <c r="BG199" s="145">
        <f t="shared" si="46"/>
        <v>0</v>
      </c>
      <c r="BH199" s="145">
        <f t="shared" si="47"/>
        <v>0</v>
      </c>
      <c r="BI199" s="145">
        <f t="shared" si="48"/>
        <v>0</v>
      </c>
      <c r="BJ199" s="16" t="s">
        <v>82</v>
      </c>
      <c r="BK199" s="145">
        <f t="shared" si="49"/>
        <v>684</v>
      </c>
      <c r="BL199" s="16" t="s">
        <v>228</v>
      </c>
      <c r="BM199" s="144" t="s">
        <v>1859</v>
      </c>
    </row>
    <row r="200" spans="2:65" s="1" customFormat="1" ht="14.45" customHeight="1">
      <c r="B200" s="31"/>
      <c r="C200" s="132" t="s">
        <v>517</v>
      </c>
      <c r="D200" s="132" t="s">
        <v>141</v>
      </c>
      <c r="E200" s="133" t="s">
        <v>1860</v>
      </c>
      <c r="F200" s="134" t="s">
        <v>1710</v>
      </c>
      <c r="G200" s="135" t="s">
        <v>144</v>
      </c>
      <c r="H200" s="136">
        <v>3</v>
      </c>
      <c r="I200" s="137">
        <v>700</v>
      </c>
      <c r="J200" s="138">
        <f t="shared" si="40"/>
        <v>2100</v>
      </c>
      <c r="K200" s="139"/>
      <c r="L200" s="31"/>
      <c r="M200" s="140" t="s">
        <v>1</v>
      </c>
      <c r="N200" s="141" t="s">
        <v>39</v>
      </c>
      <c r="P200" s="142">
        <f t="shared" si="41"/>
        <v>0</v>
      </c>
      <c r="Q200" s="142">
        <v>0</v>
      </c>
      <c r="R200" s="142">
        <f t="shared" si="42"/>
        <v>0</v>
      </c>
      <c r="S200" s="142">
        <v>0</v>
      </c>
      <c r="T200" s="143">
        <f t="shared" si="43"/>
        <v>0</v>
      </c>
      <c r="AR200" s="144" t="s">
        <v>228</v>
      </c>
      <c r="AT200" s="144" t="s">
        <v>141</v>
      </c>
      <c r="AU200" s="144" t="s">
        <v>84</v>
      </c>
      <c r="AY200" s="16" t="s">
        <v>138</v>
      </c>
      <c r="BE200" s="145">
        <f t="shared" si="44"/>
        <v>2100</v>
      </c>
      <c r="BF200" s="145">
        <f t="shared" si="45"/>
        <v>0</v>
      </c>
      <c r="BG200" s="145">
        <f t="shared" si="46"/>
        <v>0</v>
      </c>
      <c r="BH200" s="145">
        <f t="shared" si="47"/>
        <v>0</v>
      </c>
      <c r="BI200" s="145">
        <f t="shared" si="48"/>
        <v>0</v>
      </c>
      <c r="BJ200" s="16" t="s">
        <v>82</v>
      </c>
      <c r="BK200" s="145">
        <f t="shared" si="49"/>
        <v>2100</v>
      </c>
      <c r="BL200" s="16" t="s">
        <v>228</v>
      </c>
      <c r="BM200" s="144" t="s">
        <v>1861</v>
      </c>
    </row>
    <row r="201" spans="2:65" s="1" customFormat="1" ht="14.45" customHeight="1">
      <c r="B201" s="31"/>
      <c r="C201" s="132" t="s">
        <v>523</v>
      </c>
      <c r="D201" s="132" t="s">
        <v>141</v>
      </c>
      <c r="E201" s="133" t="s">
        <v>1862</v>
      </c>
      <c r="F201" s="134" t="s">
        <v>1713</v>
      </c>
      <c r="G201" s="135" t="s">
        <v>171</v>
      </c>
      <c r="H201" s="136">
        <v>3</v>
      </c>
      <c r="I201" s="137">
        <v>144</v>
      </c>
      <c r="J201" s="138">
        <f t="shared" si="40"/>
        <v>432</v>
      </c>
      <c r="K201" s="139"/>
      <c r="L201" s="31"/>
      <c r="M201" s="140" t="s">
        <v>1</v>
      </c>
      <c r="N201" s="141" t="s">
        <v>39</v>
      </c>
      <c r="P201" s="142">
        <f t="shared" si="41"/>
        <v>0</v>
      </c>
      <c r="Q201" s="142">
        <v>0</v>
      </c>
      <c r="R201" s="142">
        <f t="shared" si="42"/>
        <v>0</v>
      </c>
      <c r="S201" s="142">
        <v>0</v>
      </c>
      <c r="T201" s="143">
        <f t="shared" si="43"/>
        <v>0</v>
      </c>
      <c r="AR201" s="144" t="s">
        <v>228</v>
      </c>
      <c r="AT201" s="144" t="s">
        <v>141</v>
      </c>
      <c r="AU201" s="144" t="s">
        <v>84</v>
      </c>
      <c r="AY201" s="16" t="s">
        <v>138</v>
      </c>
      <c r="BE201" s="145">
        <f t="shared" si="44"/>
        <v>432</v>
      </c>
      <c r="BF201" s="145">
        <f t="shared" si="45"/>
        <v>0</v>
      </c>
      <c r="BG201" s="145">
        <f t="shared" si="46"/>
        <v>0</v>
      </c>
      <c r="BH201" s="145">
        <f t="shared" si="47"/>
        <v>0</v>
      </c>
      <c r="BI201" s="145">
        <f t="shared" si="48"/>
        <v>0</v>
      </c>
      <c r="BJ201" s="16" t="s">
        <v>82</v>
      </c>
      <c r="BK201" s="145">
        <f t="shared" si="49"/>
        <v>432</v>
      </c>
      <c r="BL201" s="16" t="s">
        <v>228</v>
      </c>
      <c r="BM201" s="144" t="s">
        <v>1863</v>
      </c>
    </row>
    <row r="202" spans="2:65" s="1" customFormat="1" ht="22.15" customHeight="1">
      <c r="B202" s="31"/>
      <c r="C202" s="132" t="s">
        <v>527</v>
      </c>
      <c r="D202" s="132" t="s">
        <v>141</v>
      </c>
      <c r="E202" s="133" t="s">
        <v>1864</v>
      </c>
      <c r="F202" s="134" t="s">
        <v>1719</v>
      </c>
      <c r="G202" s="135" t="s">
        <v>1324</v>
      </c>
      <c r="H202" s="136">
        <v>3</v>
      </c>
      <c r="I202" s="137">
        <v>1655</v>
      </c>
      <c r="J202" s="138">
        <f t="shared" si="40"/>
        <v>4965</v>
      </c>
      <c r="K202" s="139"/>
      <c r="L202" s="31"/>
      <c r="M202" s="140" t="s">
        <v>1</v>
      </c>
      <c r="N202" s="141" t="s">
        <v>39</v>
      </c>
      <c r="P202" s="142">
        <f t="shared" si="41"/>
        <v>0</v>
      </c>
      <c r="Q202" s="142">
        <v>0</v>
      </c>
      <c r="R202" s="142">
        <f t="shared" si="42"/>
        <v>0</v>
      </c>
      <c r="S202" s="142">
        <v>0</v>
      </c>
      <c r="T202" s="143">
        <f t="shared" si="43"/>
        <v>0</v>
      </c>
      <c r="AR202" s="144" t="s">
        <v>228</v>
      </c>
      <c r="AT202" s="144" t="s">
        <v>141</v>
      </c>
      <c r="AU202" s="144" t="s">
        <v>84</v>
      </c>
      <c r="AY202" s="16" t="s">
        <v>138</v>
      </c>
      <c r="BE202" s="145">
        <f t="shared" si="44"/>
        <v>4965</v>
      </c>
      <c r="BF202" s="145">
        <f t="shared" si="45"/>
        <v>0</v>
      </c>
      <c r="BG202" s="145">
        <f t="shared" si="46"/>
        <v>0</v>
      </c>
      <c r="BH202" s="145">
        <f t="shared" si="47"/>
        <v>0</v>
      </c>
      <c r="BI202" s="145">
        <f t="shared" si="48"/>
        <v>0</v>
      </c>
      <c r="BJ202" s="16" t="s">
        <v>82</v>
      </c>
      <c r="BK202" s="145">
        <f t="shared" si="49"/>
        <v>4965</v>
      </c>
      <c r="BL202" s="16" t="s">
        <v>228</v>
      </c>
      <c r="BM202" s="144" t="s">
        <v>1865</v>
      </c>
    </row>
    <row r="203" spans="2:65" s="1" customFormat="1" ht="14.45" customHeight="1">
      <c r="B203" s="31"/>
      <c r="C203" s="132" t="s">
        <v>533</v>
      </c>
      <c r="D203" s="132" t="s">
        <v>141</v>
      </c>
      <c r="E203" s="133" t="s">
        <v>1866</v>
      </c>
      <c r="F203" s="134" t="s">
        <v>1722</v>
      </c>
      <c r="G203" s="135" t="s">
        <v>439</v>
      </c>
      <c r="H203" s="136">
        <v>1</v>
      </c>
      <c r="I203" s="137">
        <v>1</v>
      </c>
      <c r="J203" s="138">
        <f t="shared" si="40"/>
        <v>1</v>
      </c>
      <c r="K203" s="139"/>
      <c r="L203" s="31"/>
      <c r="M203" s="140" t="s">
        <v>1</v>
      </c>
      <c r="N203" s="141" t="s">
        <v>39</v>
      </c>
      <c r="P203" s="142">
        <f t="shared" si="41"/>
        <v>0</v>
      </c>
      <c r="Q203" s="142">
        <v>0</v>
      </c>
      <c r="R203" s="142">
        <f t="shared" si="42"/>
        <v>0</v>
      </c>
      <c r="S203" s="142">
        <v>0</v>
      </c>
      <c r="T203" s="143">
        <f t="shared" si="43"/>
        <v>0</v>
      </c>
      <c r="AR203" s="144" t="s">
        <v>228</v>
      </c>
      <c r="AT203" s="144" t="s">
        <v>141</v>
      </c>
      <c r="AU203" s="144" t="s">
        <v>84</v>
      </c>
      <c r="AY203" s="16" t="s">
        <v>138</v>
      </c>
      <c r="BE203" s="145">
        <f t="shared" si="44"/>
        <v>1</v>
      </c>
      <c r="BF203" s="145">
        <f t="shared" si="45"/>
        <v>0</v>
      </c>
      <c r="BG203" s="145">
        <f t="shared" si="46"/>
        <v>0</v>
      </c>
      <c r="BH203" s="145">
        <f t="shared" si="47"/>
        <v>0</v>
      </c>
      <c r="BI203" s="145">
        <f t="shared" si="48"/>
        <v>0</v>
      </c>
      <c r="BJ203" s="16" t="s">
        <v>82</v>
      </c>
      <c r="BK203" s="145">
        <f t="shared" si="49"/>
        <v>1</v>
      </c>
      <c r="BL203" s="16" t="s">
        <v>228</v>
      </c>
      <c r="BM203" s="144" t="s">
        <v>1867</v>
      </c>
    </row>
    <row r="204" spans="2:65" s="1" customFormat="1" ht="14.45" customHeight="1">
      <c r="B204" s="31"/>
      <c r="C204" s="132" t="s">
        <v>538</v>
      </c>
      <c r="D204" s="132" t="s">
        <v>141</v>
      </c>
      <c r="E204" s="133" t="s">
        <v>1868</v>
      </c>
      <c r="F204" s="134" t="s">
        <v>1725</v>
      </c>
      <c r="G204" s="135" t="s">
        <v>439</v>
      </c>
      <c r="H204" s="136">
        <v>1</v>
      </c>
      <c r="I204" s="137">
        <v>330</v>
      </c>
      <c r="J204" s="138">
        <f t="shared" si="40"/>
        <v>330</v>
      </c>
      <c r="K204" s="139"/>
      <c r="L204" s="31"/>
      <c r="M204" s="182" t="s">
        <v>1</v>
      </c>
      <c r="N204" s="183" t="s">
        <v>39</v>
      </c>
      <c r="O204" s="184"/>
      <c r="P204" s="185">
        <f t="shared" si="41"/>
        <v>0</v>
      </c>
      <c r="Q204" s="185">
        <v>0</v>
      </c>
      <c r="R204" s="185">
        <f t="shared" si="42"/>
        <v>0</v>
      </c>
      <c r="S204" s="185">
        <v>0</v>
      </c>
      <c r="T204" s="186">
        <f t="shared" si="43"/>
        <v>0</v>
      </c>
      <c r="AR204" s="144" t="s">
        <v>228</v>
      </c>
      <c r="AT204" s="144" t="s">
        <v>141</v>
      </c>
      <c r="AU204" s="144" t="s">
        <v>84</v>
      </c>
      <c r="AY204" s="16" t="s">
        <v>138</v>
      </c>
      <c r="BE204" s="145">
        <f t="shared" si="44"/>
        <v>330</v>
      </c>
      <c r="BF204" s="145">
        <f t="shared" si="45"/>
        <v>0</v>
      </c>
      <c r="BG204" s="145">
        <f t="shared" si="46"/>
        <v>0</v>
      </c>
      <c r="BH204" s="145">
        <f t="shared" si="47"/>
        <v>0</v>
      </c>
      <c r="BI204" s="145">
        <f t="shared" si="48"/>
        <v>0</v>
      </c>
      <c r="BJ204" s="16" t="s">
        <v>82</v>
      </c>
      <c r="BK204" s="145">
        <f t="shared" si="49"/>
        <v>330</v>
      </c>
      <c r="BL204" s="16" t="s">
        <v>228</v>
      </c>
      <c r="BM204" s="144" t="s">
        <v>1869</v>
      </c>
    </row>
    <row r="205" spans="2:65" s="1" customFormat="1" ht="6.95" customHeight="1">
      <c r="B205" s="43"/>
      <c r="C205" s="44"/>
      <c r="D205" s="44"/>
      <c r="E205" s="44"/>
      <c r="F205" s="44"/>
      <c r="G205" s="44"/>
      <c r="H205" s="44"/>
      <c r="I205" s="44"/>
      <c r="J205" s="44"/>
      <c r="K205" s="44"/>
      <c r="L205" s="31"/>
    </row>
  </sheetData>
  <sheetProtection password="CC35" sheet="1" objects="1" scenarios="1" formatColumns="0" formatRows="0" autoFilter="0"/>
  <autoFilter ref="C121:K204" xr:uid="{00000000-0009-0000-0000-000005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129"/>
  <sheetViews>
    <sheetView showGridLines="0" topLeftCell="A113" workbookViewId="0"/>
  </sheetViews>
  <sheetFormatPr defaultRowHeight="15"/>
  <cols>
    <col min="1" max="1" width="8.83203125" customWidth="1"/>
    <col min="2" max="2" width="1.1640625" customWidth="1"/>
    <col min="3" max="4" width="4.5" customWidth="1"/>
    <col min="5" max="5" width="18.33203125" customWidth="1"/>
    <col min="6" max="6" width="108" customWidth="1"/>
    <col min="7" max="7" width="8" customWidth="1"/>
    <col min="8" max="8" width="15" customWidth="1"/>
    <col min="9" max="9" width="16.83203125" customWidth="1"/>
    <col min="10" max="10" width="23.83203125" customWidth="1"/>
    <col min="11" max="11" width="23.83203125" hidden="1" customWidth="1"/>
    <col min="12" max="12" width="10" customWidth="1"/>
    <col min="13" max="13" width="11.5" hidden="1" customWidth="1"/>
    <col min="14" max="14" width="9.1640625" hidden="1"/>
    <col min="15" max="20" width="15.1640625" hidden="1" customWidth="1"/>
    <col min="21" max="21" width="17.5" hidden="1" customWidth="1"/>
    <col min="22" max="22" width="13.1640625" customWidth="1"/>
    <col min="23" max="23" width="17.5" customWidth="1"/>
    <col min="24" max="24" width="13.1640625" customWidth="1"/>
    <col min="25" max="25" width="16" customWidth="1"/>
    <col min="26" max="26" width="11.6640625" customWidth="1"/>
    <col min="27" max="27" width="16" customWidth="1"/>
    <col min="28" max="28" width="17.5" customWidth="1"/>
    <col min="29" max="29" width="11.6640625" customWidth="1"/>
    <col min="30" max="30" width="16" customWidth="1"/>
    <col min="31" max="31" width="17.5" customWidth="1"/>
    <col min="44" max="65" width="9.1640625" hidden="1"/>
  </cols>
  <sheetData>
    <row r="2" spans="2:46" ht="36.950000000000003" customHeight="1">
      <c r="L2" s="196"/>
      <c r="M2" s="196"/>
      <c r="N2" s="196"/>
      <c r="O2" s="196"/>
      <c r="P2" s="196"/>
      <c r="Q2" s="196"/>
      <c r="R2" s="196"/>
      <c r="S2" s="196"/>
      <c r="T2" s="196"/>
      <c r="U2" s="196"/>
      <c r="V2" s="196"/>
      <c r="AT2" s="16" t="s">
        <v>99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84</v>
      </c>
    </row>
    <row r="4" spans="2:46" ht="24.95" customHeight="1">
      <c r="B4" s="19"/>
      <c r="D4" s="20" t="s">
        <v>100</v>
      </c>
      <c r="L4" s="19"/>
      <c r="M4" s="87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4.45" customHeight="1">
      <c r="B7" s="19"/>
      <c r="E7" s="225" t="str">
        <f>'Rekapitulace stavby'!K6</f>
        <v>Modernizace objektu MŠ Školní ul. Chodov -Hospodářská budova</v>
      </c>
      <c r="F7" s="226"/>
      <c r="G7" s="226"/>
      <c r="H7" s="226"/>
      <c r="L7" s="19"/>
    </row>
    <row r="8" spans="2:46" s="1" customFormat="1" ht="12" customHeight="1">
      <c r="B8" s="31"/>
      <c r="D8" s="26" t="s">
        <v>101</v>
      </c>
      <c r="L8" s="31"/>
    </row>
    <row r="9" spans="2:46" s="1" customFormat="1" ht="15.6" customHeight="1">
      <c r="B9" s="31"/>
      <c r="E9" s="207" t="s">
        <v>1870</v>
      </c>
      <c r="F9" s="227"/>
      <c r="G9" s="227"/>
      <c r="H9" s="227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21</v>
      </c>
      <c r="I12" s="26" t="s">
        <v>22</v>
      </c>
      <c r="J12" s="51">
        <f>'Rekapitulace stavby'!AN8</f>
        <v>45719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23</v>
      </c>
      <c r="I14" s="26" t="s">
        <v>24</v>
      </c>
      <c r="J14" s="24" t="s">
        <v>1</v>
      </c>
      <c r="L14" s="31"/>
    </row>
    <row r="15" spans="2:46" s="1" customFormat="1" ht="18" customHeight="1">
      <c r="B15" s="31"/>
      <c r="E15" s="24" t="s">
        <v>25</v>
      </c>
      <c r="I15" s="26" t="s">
        <v>26</v>
      </c>
      <c r="J15" s="24" t="s">
        <v>1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27</v>
      </c>
      <c r="I17" s="26" t="s">
        <v>24</v>
      </c>
      <c r="J17" s="27" t="str">
        <f>'Rekapitulace stavby'!AN13</f>
        <v>14707551</v>
      </c>
      <c r="L17" s="31"/>
    </row>
    <row r="18" spans="2:12" s="1" customFormat="1" ht="18" customHeight="1">
      <c r="B18" s="31"/>
      <c r="E18" s="228" t="str">
        <f>'Rekapitulace stavby'!E14</f>
        <v>STASKO plus,spol. s r.o.,Rolavská 10,K.Vary</v>
      </c>
      <c r="F18" s="195"/>
      <c r="G18" s="195"/>
      <c r="H18" s="195"/>
      <c r="I18" s="26" t="s">
        <v>26</v>
      </c>
      <c r="J18" s="27" t="str">
        <f>'Rekapitulace stavby'!AN14</f>
        <v>CZ14707551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28</v>
      </c>
      <c r="I20" s="26" t="s">
        <v>24</v>
      </c>
      <c r="J20" s="24" t="s">
        <v>1</v>
      </c>
      <c r="L20" s="31"/>
    </row>
    <row r="21" spans="2:12" s="1" customFormat="1" ht="18" customHeight="1">
      <c r="B21" s="31"/>
      <c r="E21" s="24" t="s">
        <v>29</v>
      </c>
      <c r="I21" s="26" t="s">
        <v>26</v>
      </c>
      <c r="J21" s="24" t="s">
        <v>1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31</v>
      </c>
      <c r="I23" s="26" t="s">
        <v>24</v>
      </c>
      <c r="J23" s="24" t="s">
        <v>1</v>
      </c>
      <c r="L23" s="31"/>
    </row>
    <row r="24" spans="2:12" s="1" customFormat="1" ht="18" customHeight="1">
      <c r="B24" s="31"/>
      <c r="E24" s="24" t="s">
        <v>32</v>
      </c>
      <c r="I24" s="26" t="s">
        <v>26</v>
      </c>
      <c r="J24" s="24" t="s">
        <v>1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33</v>
      </c>
      <c r="L26" s="31"/>
    </row>
    <row r="27" spans="2:12" s="7" customFormat="1" ht="14.45" customHeight="1">
      <c r="B27" s="88"/>
      <c r="E27" s="200" t="s">
        <v>1</v>
      </c>
      <c r="F27" s="200"/>
      <c r="G27" s="200"/>
      <c r="H27" s="200"/>
      <c r="L27" s="88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89" t="s">
        <v>34</v>
      </c>
      <c r="J30" s="65">
        <f>ROUND(J120, 2)</f>
        <v>161000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36</v>
      </c>
      <c r="I32" s="34" t="s">
        <v>35</v>
      </c>
      <c r="J32" s="34" t="s">
        <v>37</v>
      </c>
      <c r="L32" s="31"/>
    </row>
    <row r="33" spans="2:12" s="1" customFormat="1" ht="14.45" customHeight="1">
      <c r="B33" s="31"/>
      <c r="D33" s="54" t="s">
        <v>38</v>
      </c>
      <c r="E33" s="26" t="s">
        <v>39</v>
      </c>
      <c r="F33" s="90">
        <f>ROUND((SUM(BE120:BE128)),  2)</f>
        <v>161000</v>
      </c>
      <c r="I33" s="91">
        <v>0.21</v>
      </c>
      <c r="J33" s="90">
        <f>ROUND(((SUM(BE120:BE128))*I33),  2)</f>
        <v>33810</v>
      </c>
      <c r="L33" s="31"/>
    </row>
    <row r="34" spans="2:12" s="1" customFormat="1" ht="14.45" customHeight="1">
      <c r="B34" s="31"/>
      <c r="E34" s="26" t="s">
        <v>40</v>
      </c>
      <c r="F34" s="90">
        <f>ROUND((SUM(BF120:BF128)),  2)</f>
        <v>0</v>
      </c>
      <c r="I34" s="91">
        <v>0.12</v>
      </c>
      <c r="J34" s="90">
        <f>ROUND(((SUM(BF120:BF128))*I34),  2)</f>
        <v>0</v>
      </c>
      <c r="L34" s="31"/>
    </row>
    <row r="35" spans="2:12" s="1" customFormat="1" ht="14.45" hidden="1" customHeight="1">
      <c r="B35" s="31"/>
      <c r="E35" s="26" t="s">
        <v>41</v>
      </c>
      <c r="F35" s="90">
        <f>ROUND((SUM(BG120:BG128)),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42</v>
      </c>
      <c r="F36" s="90">
        <f>ROUND((SUM(BH120:BH128)),  2)</f>
        <v>0</v>
      </c>
      <c r="I36" s="91">
        <v>0.12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43</v>
      </c>
      <c r="F37" s="90">
        <f>ROUND((SUM(BI120:BI128)),  2)</f>
        <v>0</v>
      </c>
      <c r="I37" s="91">
        <v>0</v>
      </c>
      <c r="J37" s="90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2"/>
      <c r="D39" s="93" t="s">
        <v>44</v>
      </c>
      <c r="E39" s="56"/>
      <c r="F39" s="56"/>
      <c r="G39" s="94" t="s">
        <v>45</v>
      </c>
      <c r="H39" s="95" t="s">
        <v>46</v>
      </c>
      <c r="I39" s="56"/>
      <c r="J39" s="96">
        <f>SUM(J30:J37)</f>
        <v>194810</v>
      </c>
      <c r="K39" s="97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2" t="s">
        <v>49</v>
      </c>
      <c r="E61" s="33"/>
      <c r="F61" s="98" t="s">
        <v>50</v>
      </c>
      <c r="G61" s="42" t="s">
        <v>49</v>
      </c>
      <c r="H61" s="33"/>
      <c r="I61" s="33"/>
      <c r="J61" s="99" t="s">
        <v>50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0" t="s">
        <v>51</v>
      </c>
      <c r="E65" s="41"/>
      <c r="F65" s="41"/>
      <c r="G65" s="40" t="s">
        <v>52</v>
      </c>
      <c r="H65" s="41"/>
      <c r="I65" s="41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2" t="s">
        <v>49</v>
      </c>
      <c r="E76" s="33"/>
      <c r="F76" s="98" t="s">
        <v>50</v>
      </c>
      <c r="G76" s="42" t="s">
        <v>49</v>
      </c>
      <c r="H76" s="33"/>
      <c r="I76" s="33"/>
      <c r="J76" s="99" t="s">
        <v>50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103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4.45" customHeight="1">
      <c r="B85" s="31"/>
      <c r="E85" s="225" t="str">
        <f>E7</f>
        <v>Modernizace objektu MŠ Školní ul. Chodov -Hospodářská budova</v>
      </c>
      <c r="F85" s="226"/>
      <c r="G85" s="226"/>
      <c r="H85" s="226"/>
      <c r="L85" s="31"/>
    </row>
    <row r="86" spans="2:47" s="1" customFormat="1" ht="12" customHeight="1">
      <c r="B86" s="31"/>
      <c r="C86" s="26" t="s">
        <v>101</v>
      </c>
      <c r="L86" s="31"/>
    </row>
    <row r="87" spans="2:47" s="1" customFormat="1" ht="15.6" customHeight="1">
      <c r="B87" s="31"/>
      <c r="E87" s="207" t="str">
        <f>E9</f>
        <v>06 - Vedlejší rozpočtové náklady</v>
      </c>
      <c r="F87" s="227"/>
      <c r="G87" s="227"/>
      <c r="H87" s="227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 xml:space="preserve"> </v>
      </c>
      <c r="I89" s="26" t="s">
        <v>22</v>
      </c>
      <c r="J89" s="51">
        <f>IF(J12="","",J12)</f>
        <v>45719</v>
      </c>
      <c r="L89" s="31"/>
    </row>
    <row r="90" spans="2:47" s="1" customFormat="1" ht="6.95" customHeight="1">
      <c r="B90" s="31"/>
      <c r="L90" s="31"/>
    </row>
    <row r="91" spans="2:47" s="1" customFormat="1" ht="26.45" customHeight="1">
      <c r="B91" s="31"/>
      <c r="C91" s="26" t="s">
        <v>23</v>
      </c>
      <c r="F91" s="24" t="str">
        <f>E15</f>
        <v>MŠ Chodov -příspěvková organizace</v>
      </c>
      <c r="I91" s="26" t="s">
        <v>28</v>
      </c>
      <c r="J91" s="29" t="str">
        <f>E21</f>
        <v>Anna Dindáková, Staré Sedlo</v>
      </c>
      <c r="L91" s="31"/>
    </row>
    <row r="92" spans="2:47" s="1" customFormat="1" ht="15.6" customHeight="1">
      <c r="B92" s="31"/>
      <c r="C92" s="26" t="s">
        <v>27</v>
      </c>
      <c r="F92" s="24" t="str">
        <f>IF(E18="","",E18)</f>
        <v>STASKO plus,spol. s r.o.,Rolavská 10,K.Vary</v>
      </c>
      <c r="I92" s="26" t="s">
        <v>31</v>
      </c>
      <c r="J92" s="29" t="str">
        <f>E24</f>
        <v>Šimková Dita, K.Vary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104</v>
      </c>
      <c r="D94" s="92"/>
      <c r="E94" s="92"/>
      <c r="F94" s="92"/>
      <c r="G94" s="92"/>
      <c r="H94" s="92"/>
      <c r="I94" s="92"/>
      <c r="J94" s="101" t="s">
        <v>105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2" t="s">
        <v>106</v>
      </c>
      <c r="J96" s="65">
        <f>J120</f>
        <v>161000</v>
      </c>
      <c r="L96" s="31"/>
      <c r="AU96" s="16" t="s">
        <v>107</v>
      </c>
    </row>
    <row r="97" spans="2:12" s="8" customFormat="1" ht="24.95" customHeight="1">
      <c r="B97" s="103"/>
      <c r="D97" s="104" t="s">
        <v>673</v>
      </c>
      <c r="E97" s="105"/>
      <c r="F97" s="105"/>
      <c r="G97" s="105"/>
      <c r="H97" s="105"/>
      <c r="I97" s="105"/>
      <c r="J97" s="106">
        <f>J121</f>
        <v>161000</v>
      </c>
      <c r="L97" s="103"/>
    </row>
    <row r="98" spans="2:12" s="9" customFormat="1" ht="19.899999999999999" customHeight="1">
      <c r="B98" s="107"/>
      <c r="D98" s="108" t="s">
        <v>1871</v>
      </c>
      <c r="E98" s="109"/>
      <c r="F98" s="109"/>
      <c r="G98" s="109"/>
      <c r="H98" s="109"/>
      <c r="I98" s="109"/>
      <c r="J98" s="110">
        <f>J122</f>
        <v>25000</v>
      </c>
      <c r="L98" s="107"/>
    </row>
    <row r="99" spans="2:12" s="9" customFormat="1" ht="19.899999999999999" customHeight="1">
      <c r="B99" s="107"/>
      <c r="D99" s="108" t="s">
        <v>1872</v>
      </c>
      <c r="E99" s="109"/>
      <c r="F99" s="109"/>
      <c r="G99" s="109"/>
      <c r="H99" s="109"/>
      <c r="I99" s="109"/>
      <c r="J99" s="110">
        <f>J124</f>
        <v>88000</v>
      </c>
      <c r="L99" s="107"/>
    </row>
    <row r="100" spans="2:12" s="9" customFormat="1" ht="19.899999999999999" customHeight="1">
      <c r="B100" s="107"/>
      <c r="D100" s="108" t="s">
        <v>1873</v>
      </c>
      <c r="E100" s="109"/>
      <c r="F100" s="109"/>
      <c r="G100" s="109"/>
      <c r="H100" s="109"/>
      <c r="I100" s="109"/>
      <c r="J100" s="110">
        <f>J126</f>
        <v>48000</v>
      </c>
      <c r="L100" s="107"/>
    </row>
    <row r="101" spans="2:12" s="1" customFormat="1" ht="21.75" customHeight="1">
      <c r="B101" s="31"/>
      <c r="L101" s="31"/>
    </row>
    <row r="102" spans="2:12" s="1" customFormat="1" ht="6.95" customHeight="1">
      <c r="B102" s="43"/>
      <c r="C102" s="44"/>
      <c r="D102" s="44"/>
      <c r="E102" s="44"/>
      <c r="F102" s="44"/>
      <c r="G102" s="44"/>
      <c r="H102" s="44"/>
      <c r="I102" s="44"/>
      <c r="J102" s="44"/>
      <c r="K102" s="44"/>
      <c r="L102" s="31"/>
    </row>
    <row r="106" spans="2:12" s="1" customFormat="1" ht="6.95" customHeight="1">
      <c r="B106" s="45"/>
      <c r="C106" s="46"/>
      <c r="D106" s="46"/>
      <c r="E106" s="46"/>
      <c r="F106" s="46"/>
      <c r="G106" s="46"/>
      <c r="H106" s="46"/>
      <c r="I106" s="46"/>
      <c r="J106" s="46"/>
      <c r="K106" s="46"/>
      <c r="L106" s="31"/>
    </row>
    <row r="107" spans="2:12" s="1" customFormat="1" ht="24.95" customHeight="1">
      <c r="B107" s="31"/>
      <c r="C107" s="20" t="s">
        <v>123</v>
      </c>
      <c r="L107" s="31"/>
    </row>
    <row r="108" spans="2:12" s="1" customFormat="1" ht="6.95" customHeight="1">
      <c r="B108" s="31"/>
      <c r="L108" s="31"/>
    </row>
    <row r="109" spans="2:12" s="1" customFormat="1" ht="12" customHeight="1">
      <c r="B109" s="31"/>
      <c r="C109" s="26" t="s">
        <v>16</v>
      </c>
      <c r="L109" s="31"/>
    </row>
    <row r="110" spans="2:12" s="1" customFormat="1" ht="14.45" customHeight="1">
      <c r="B110" s="31"/>
      <c r="E110" s="225" t="str">
        <f>E7</f>
        <v>Modernizace objektu MŠ Školní ul. Chodov -Hospodářská budova</v>
      </c>
      <c r="F110" s="226"/>
      <c r="G110" s="226"/>
      <c r="H110" s="226"/>
      <c r="L110" s="31"/>
    </row>
    <row r="111" spans="2:12" s="1" customFormat="1" ht="12" customHeight="1">
      <c r="B111" s="31"/>
      <c r="C111" s="26" t="s">
        <v>101</v>
      </c>
      <c r="L111" s="31"/>
    </row>
    <row r="112" spans="2:12" s="1" customFormat="1" ht="15.6" customHeight="1">
      <c r="B112" s="31"/>
      <c r="E112" s="207" t="str">
        <f>E9</f>
        <v>06 - Vedlejší rozpočtové náklady</v>
      </c>
      <c r="F112" s="227"/>
      <c r="G112" s="227"/>
      <c r="H112" s="227"/>
      <c r="L112" s="31"/>
    </row>
    <row r="113" spans="2:65" s="1" customFormat="1" ht="6.95" customHeight="1">
      <c r="B113" s="31"/>
      <c r="L113" s="31"/>
    </row>
    <row r="114" spans="2:65" s="1" customFormat="1" ht="12" customHeight="1">
      <c r="B114" s="31"/>
      <c r="C114" s="26" t="s">
        <v>20</v>
      </c>
      <c r="F114" s="24" t="str">
        <f>F12</f>
        <v xml:space="preserve"> </v>
      </c>
      <c r="I114" s="26" t="s">
        <v>22</v>
      </c>
      <c r="J114" s="51">
        <f>IF(J12="","",J12)</f>
        <v>45719</v>
      </c>
      <c r="L114" s="31"/>
    </row>
    <row r="115" spans="2:65" s="1" customFormat="1" ht="6.95" customHeight="1">
      <c r="B115" s="31"/>
      <c r="L115" s="31"/>
    </row>
    <row r="116" spans="2:65" s="1" customFormat="1" ht="26.45" customHeight="1">
      <c r="B116" s="31"/>
      <c r="C116" s="26" t="s">
        <v>23</v>
      </c>
      <c r="F116" s="24" t="str">
        <f>E15</f>
        <v>MŠ Chodov -příspěvková organizace</v>
      </c>
      <c r="I116" s="26" t="s">
        <v>28</v>
      </c>
      <c r="J116" s="29" t="str">
        <f>E21</f>
        <v>Anna Dindáková, Staré Sedlo</v>
      </c>
      <c r="L116" s="31"/>
    </row>
    <row r="117" spans="2:65" s="1" customFormat="1" ht="15.6" customHeight="1">
      <c r="B117" s="31"/>
      <c r="C117" s="26" t="s">
        <v>27</v>
      </c>
      <c r="F117" s="24" t="str">
        <f>IF(E18="","",E18)</f>
        <v>STASKO plus,spol. s r.o.,Rolavská 10,K.Vary</v>
      </c>
      <c r="I117" s="26" t="s">
        <v>31</v>
      </c>
      <c r="J117" s="29" t="str">
        <f>E24</f>
        <v>Šimková Dita, K.Vary</v>
      </c>
      <c r="L117" s="31"/>
    </row>
    <row r="118" spans="2:65" s="1" customFormat="1" ht="10.35" customHeight="1">
      <c r="B118" s="31"/>
      <c r="L118" s="31"/>
    </row>
    <row r="119" spans="2:65" s="10" customFormat="1" ht="29.25" customHeight="1">
      <c r="B119" s="111"/>
      <c r="C119" s="112" t="s">
        <v>124</v>
      </c>
      <c r="D119" s="113" t="s">
        <v>59</v>
      </c>
      <c r="E119" s="113" t="s">
        <v>55</v>
      </c>
      <c r="F119" s="113" t="s">
        <v>56</v>
      </c>
      <c r="G119" s="113" t="s">
        <v>125</v>
      </c>
      <c r="H119" s="113" t="s">
        <v>126</v>
      </c>
      <c r="I119" s="113" t="s">
        <v>127</v>
      </c>
      <c r="J119" s="114" t="s">
        <v>105</v>
      </c>
      <c r="K119" s="115" t="s">
        <v>128</v>
      </c>
      <c r="L119" s="111"/>
      <c r="M119" s="58" t="s">
        <v>1</v>
      </c>
      <c r="N119" s="59" t="s">
        <v>38</v>
      </c>
      <c r="O119" s="59" t="s">
        <v>129</v>
      </c>
      <c r="P119" s="59" t="s">
        <v>130</v>
      </c>
      <c r="Q119" s="59" t="s">
        <v>131</v>
      </c>
      <c r="R119" s="59" t="s">
        <v>132</v>
      </c>
      <c r="S119" s="59" t="s">
        <v>133</v>
      </c>
      <c r="T119" s="60" t="s">
        <v>134</v>
      </c>
    </row>
    <row r="120" spans="2:65" s="1" customFormat="1" ht="22.9" customHeight="1">
      <c r="B120" s="31"/>
      <c r="C120" s="63" t="s">
        <v>135</v>
      </c>
      <c r="J120" s="116">
        <f>BK120</f>
        <v>161000</v>
      </c>
      <c r="L120" s="31"/>
      <c r="M120" s="61"/>
      <c r="N120" s="52"/>
      <c r="O120" s="52"/>
      <c r="P120" s="117">
        <f>P121</f>
        <v>0</v>
      </c>
      <c r="Q120" s="52"/>
      <c r="R120" s="117">
        <f>R121</f>
        <v>0</v>
      </c>
      <c r="S120" s="52"/>
      <c r="T120" s="118">
        <f>T121</f>
        <v>0</v>
      </c>
      <c r="AT120" s="16" t="s">
        <v>73</v>
      </c>
      <c r="AU120" s="16" t="s">
        <v>107</v>
      </c>
      <c r="BK120" s="119">
        <f>BK121</f>
        <v>161000</v>
      </c>
    </row>
    <row r="121" spans="2:65" s="11" customFormat="1" ht="25.9" customHeight="1">
      <c r="B121" s="120"/>
      <c r="D121" s="121" t="s">
        <v>73</v>
      </c>
      <c r="E121" s="122" t="s">
        <v>1190</v>
      </c>
      <c r="F121" s="122" t="s">
        <v>98</v>
      </c>
      <c r="I121" s="123"/>
      <c r="J121" s="124">
        <f>BK121</f>
        <v>161000</v>
      </c>
      <c r="L121" s="120"/>
      <c r="M121" s="125"/>
      <c r="P121" s="126">
        <f>P122+P124+P126</f>
        <v>0</v>
      </c>
      <c r="R121" s="126">
        <f>R122+R124+R126</f>
        <v>0</v>
      </c>
      <c r="T121" s="127">
        <f>T122+T124+T126</f>
        <v>0</v>
      </c>
      <c r="AR121" s="121" t="s">
        <v>163</v>
      </c>
      <c r="AT121" s="128" t="s">
        <v>73</v>
      </c>
      <c r="AU121" s="128" t="s">
        <v>74</v>
      </c>
      <c r="AY121" s="121" t="s">
        <v>138</v>
      </c>
      <c r="BK121" s="129">
        <f>BK122+BK124+BK126</f>
        <v>161000</v>
      </c>
    </row>
    <row r="122" spans="2:65" s="11" customFormat="1" ht="22.9" customHeight="1">
      <c r="B122" s="120"/>
      <c r="D122" s="121" t="s">
        <v>73</v>
      </c>
      <c r="E122" s="130" t="s">
        <v>1874</v>
      </c>
      <c r="F122" s="130" t="s">
        <v>1875</v>
      </c>
      <c r="I122" s="123"/>
      <c r="J122" s="131">
        <f>BK122</f>
        <v>25000</v>
      </c>
      <c r="L122" s="120"/>
      <c r="M122" s="125"/>
      <c r="P122" s="126">
        <f>P123</f>
        <v>0</v>
      </c>
      <c r="R122" s="126">
        <f>R123</f>
        <v>0</v>
      </c>
      <c r="T122" s="127">
        <f>T123</f>
        <v>0</v>
      </c>
      <c r="AR122" s="121" t="s">
        <v>163</v>
      </c>
      <c r="AT122" s="128" t="s">
        <v>73</v>
      </c>
      <c r="AU122" s="128" t="s">
        <v>82</v>
      </c>
      <c r="AY122" s="121" t="s">
        <v>138</v>
      </c>
      <c r="BK122" s="129">
        <f>BK123</f>
        <v>25000</v>
      </c>
    </row>
    <row r="123" spans="2:65" s="1" customFormat="1" ht="14.45" customHeight="1">
      <c r="B123" s="31"/>
      <c r="C123" s="132" t="s">
        <v>82</v>
      </c>
      <c r="D123" s="132" t="s">
        <v>141</v>
      </c>
      <c r="E123" s="133" t="s">
        <v>1876</v>
      </c>
      <c r="F123" s="134" t="s">
        <v>1877</v>
      </c>
      <c r="G123" s="135" t="s">
        <v>439</v>
      </c>
      <c r="H123" s="136">
        <v>1</v>
      </c>
      <c r="I123" s="137">
        <v>25000</v>
      </c>
      <c r="J123" s="138">
        <f>ROUND(I123*H123,2)</f>
        <v>25000</v>
      </c>
      <c r="K123" s="139"/>
      <c r="L123" s="31"/>
      <c r="M123" s="140" t="s">
        <v>1</v>
      </c>
      <c r="N123" s="141" t="s">
        <v>39</v>
      </c>
      <c r="P123" s="142">
        <f>O123*H123</f>
        <v>0</v>
      </c>
      <c r="Q123" s="142">
        <v>0</v>
      </c>
      <c r="R123" s="142">
        <f>Q123*H123</f>
        <v>0</v>
      </c>
      <c r="S123" s="142">
        <v>0</v>
      </c>
      <c r="T123" s="143">
        <f>S123*H123</f>
        <v>0</v>
      </c>
      <c r="AR123" s="144" t="s">
        <v>1200</v>
      </c>
      <c r="AT123" s="144" t="s">
        <v>141</v>
      </c>
      <c r="AU123" s="144" t="s">
        <v>84</v>
      </c>
      <c r="AY123" s="16" t="s">
        <v>138</v>
      </c>
      <c r="BE123" s="145">
        <f>IF(N123="základní",J123,0)</f>
        <v>25000</v>
      </c>
      <c r="BF123" s="145">
        <f>IF(N123="snížená",J123,0)</f>
        <v>0</v>
      </c>
      <c r="BG123" s="145">
        <f>IF(N123="zákl. přenesená",J123,0)</f>
        <v>0</v>
      </c>
      <c r="BH123" s="145">
        <f>IF(N123="sníž. přenesená",J123,0)</f>
        <v>0</v>
      </c>
      <c r="BI123" s="145">
        <f>IF(N123="nulová",J123,0)</f>
        <v>0</v>
      </c>
      <c r="BJ123" s="16" t="s">
        <v>82</v>
      </c>
      <c r="BK123" s="145">
        <f>ROUND(I123*H123,2)</f>
        <v>25000</v>
      </c>
      <c r="BL123" s="16" t="s">
        <v>1200</v>
      </c>
      <c r="BM123" s="144" t="s">
        <v>1878</v>
      </c>
    </row>
    <row r="124" spans="2:65" s="11" customFormat="1" ht="22.9" customHeight="1">
      <c r="B124" s="120"/>
      <c r="D124" s="121" t="s">
        <v>73</v>
      </c>
      <c r="E124" s="130" t="s">
        <v>1879</v>
      </c>
      <c r="F124" s="130" t="s">
        <v>1880</v>
      </c>
      <c r="I124" s="123"/>
      <c r="J124" s="131">
        <f>BK124</f>
        <v>88000</v>
      </c>
      <c r="L124" s="120"/>
      <c r="M124" s="125"/>
      <c r="P124" s="126">
        <f>P125</f>
        <v>0</v>
      </c>
      <c r="R124" s="126">
        <f>R125</f>
        <v>0</v>
      </c>
      <c r="T124" s="127">
        <f>T125</f>
        <v>0</v>
      </c>
      <c r="AR124" s="121" t="s">
        <v>163</v>
      </c>
      <c r="AT124" s="128" t="s">
        <v>73</v>
      </c>
      <c r="AU124" s="128" t="s">
        <v>82</v>
      </c>
      <c r="AY124" s="121" t="s">
        <v>138</v>
      </c>
      <c r="BK124" s="129">
        <f>BK125</f>
        <v>88000</v>
      </c>
    </row>
    <row r="125" spans="2:65" s="1" customFormat="1" ht="14.45" customHeight="1">
      <c r="B125" s="31"/>
      <c r="C125" s="132" t="s">
        <v>84</v>
      </c>
      <c r="D125" s="132" t="s">
        <v>141</v>
      </c>
      <c r="E125" s="133" t="s">
        <v>1881</v>
      </c>
      <c r="F125" s="134" t="s">
        <v>1880</v>
      </c>
      <c r="G125" s="135" t="s">
        <v>439</v>
      </c>
      <c r="H125" s="136">
        <v>1</v>
      </c>
      <c r="I125" s="137">
        <v>88000</v>
      </c>
      <c r="J125" s="138">
        <f>ROUND(I125*H125,2)</f>
        <v>88000</v>
      </c>
      <c r="K125" s="139"/>
      <c r="L125" s="31"/>
      <c r="M125" s="140" t="s">
        <v>1</v>
      </c>
      <c r="N125" s="141" t="s">
        <v>39</v>
      </c>
      <c r="P125" s="142">
        <f>O125*H125</f>
        <v>0</v>
      </c>
      <c r="Q125" s="142">
        <v>0</v>
      </c>
      <c r="R125" s="142">
        <f>Q125*H125</f>
        <v>0</v>
      </c>
      <c r="S125" s="142">
        <v>0</v>
      </c>
      <c r="T125" s="143">
        <f>S125*H125</f>
        <v>0</v>
      </c>
      <c r="AR125" s="144" t="s">
        <v>1200</v>
      </c>
      <c r="AT125" s="144" t="s">
        <v>141</v>
      </c>
      <c r="AU125" s="144" t="s">
        <v>84</v>
      </c>
      <c r="AY125" s="16" t="s">
        <v>138</v>
      </c>
      <c r="BE125" s="145">
        <f>IF(N125="základní",J125,0)</f>
        <v>88000</v>
      </c>
      <c r="BF125" s="145">
        <f>IF(N125="snížená",J125,0)</f>
        <v>0</v>
      </c>
      <c r="BG125" s="145">
        <f>IF(N125="zákl. přenesená",J125,0)</f>
        <v>0</v>
      </c>
      <c r="BH125" s="145">
        <f>IF(N125="sníž. přenesená",J125,0)</f>
        <v>0</v>
      </c>
      <c r="BI125" s="145">
        <f>IF(N125="nulová",J125,0)</f>
        <v>0</v>
      </c>
      <c r="BJ125" s="16" t="s">
        <v>82</v>
      </c>
      <c r="BK125" s="145">
        <f>ROUND(I125*H125,2)</f>
        <v>88000</v>
      </c>
      <c r="BL125" s="16" t="s">
        <v>1200</v>
      </c>
      <c r="BM125" s="144" t="s">
        <v>1882</v>
      </c>
    </row>
    <row r="126" spans="2:65" s="11" customFormat="1" ht="22.9" customHeight="1">
      <c r="B126" s="120"/>
      <c r="D126" s="121" t="s">
        <v>73</v>
      </c>
      <c r="E126" s="130" t="s">
        <v>1883</v>
      </c>
      <c r="F126" s="130" t="s">
        <v>1884</v>
      </c>
      <c r="I126" s="123"/>
      <c r="J126" s="131">
        <f>BK126</f>
        <v>48000</v>
      </c>
      <c r="L126" s="120"/>
      <c r="M126" s="125"/>
      <c r="P126" s="126">
        <f>SUM(P127:P128)</f>
        <v>0</v>
      </c>
      <c r="R126" s="126">
        <f>SUM(R127:R128)</f>
        <v>0</v>
      </c>
      <c r="T126" s="127">
        <f>SUM(T127:T128)</f>
        <v>0</v>
      </c>
      <c r="AR126" s="121" t="s">
        <v>163</v>
      </c>
      <c r="AT126" s="128" t="s">
        <v>73</v>
      </c>
      <c r="AU126" s="128" t="s">
        <v>82</v>
      </c>
      <c r="AY126" s="121" t="s">
        <v>138</v>
      </c>
      <c r="BK126" s="129">
        <f>SUM(BK127:BK128)</f>
        <v>48000</v>
      </c>
    </row>
    <row r="127" spans="2:65" s="1" customFormat="1" ht="14.45" customHeight="1">
      <c r="B127" s="31"/>
      <c r="C127" s="132" t="s">
        <v>139</v>
      </c>
      <c r="D127" s="132" t="s">
        <v>141</v>
      </c>
      <c r="E127" s="133" t="s">
        <v>1885</v>
      </c>
      <c r="F127" s="134" t="s">
        <v>1886</v>
      </c>
      <c r="G127" s="135" t="s">
        <v>439</v>
      </c>
      <c r="H127" s="136">
        <v>1</v>
      </c>
      <c r="I127" s="137">
        <v>28000</v>
      </c>
      <c r="J127" s="138">
        <f>ROUND(I127*H127,2)</f>
        <v>28000</v>
      </c>
      <c r="K127" s="139"/>
      <c r="L127" s="31"/>
      <c r="M127" s="140" t="s">
        <v>1</v>
      </c>
      <c r="N127" s="141" t="s">
        <v>39</v>
      </c>
      <c r="P127" s="142">
        <f>O127*H127</f>
        <v>0</v>
      </c>
      <c r="Q127" s="142">
        <v>0</v>
      </c>
      <c r="R127" s="142">
        <f>Q127*H127</f>
        <v>0</v>
      </c>
      <c r="S127" s="142">
        <v>0</v>
      </c>
      <c r="T127" s="143">
        <f>S127*H127</f>
        <v>0</v>
      </c>
      <c r="AR127" s="144" t="s">
        <v>1200</v>
      </c>
      <c r="AT127" s="144" t="s">
        <v>141</v>
      </c>
      <c r="AU127" s="144" t="s">
        <v>84</v>
      </c>
      <c r="AY127" s="16" t="s">
        <v>138</v>
      </c>
      <c r="BE127" s="145">
        <f>IF(N127="základní",J127,0)</f>
        <v>28000</v>
      </c>
      <c r="BF127" s="145">
        <f>IF(N127="snížená",J127,0)</f>
        <v>0</v>
      </c>
      <c r="BG127" s="145">
        <f>IF(N127="zákl. přenesená",J127,0)</f>
        <v>0</v>
      </c>
      <c r="BH127" s="145">
        <f>IF(N127="sníž. přenesená",J127,0)</f>
        <v>0</v>
      </c>
      <c r="BI127" s="145">
        <f>IF(N127="nulová",J127,0)</f>
        <v>0</v>
      </c>
      <c r="BJ127" s="16" t="s">
        <v>82</v>
      </c>
      <c r="BK127" s="145">
        <f>ROUND(I127*H127,2)</f>
        <v>28000</v>
      </c>
      <c r="BL127" s="16" t="s">
        <v>1200</v>
      </c>
      <c r="BM127" s="144" t="s">
        <v>1887</v>
      </c>
    </row>
    <row r="128" spans="2:65" s="1" customFormat="1" ht="14.45" customHeight="1">
      <c r="B128" s="31"/>
      <c r="C128" s="132" t="s">
        <v>145</v>
      </c>
      <c r="D128" s="132" t="s">
        <v>141</v>
      </c>
      <c r="E128" s="133" t="s">
        <v>1888</v>
      </c>
      <c r="F128" s="134" t="s">
        <v>1889</v>
      </c>
      <c r="G128" s="135" t="s">
        <v>439</v>
      </c>
      <c r="H128" s="136">
        <v>1</v>
      </c>
      <c r="I128" s="137">
        <v>20000</v>
      </c>
      <c r="J128" s="138">
        <f>ROUND(I128*H128,2)</f>
        <v>20000</v>
      </c>
      <c r="K128" s="139"/>
      <c r="L128" s="31"/>
      <c r="M128" s="182" t="s">
        <v>1</v>
      </c>
      <c r="N128" s="183" t="s">
        <v>39</v>
      </c>
      <c r="O128" s="184"/>
      <c r="P128" s="185">
        <f>O128*H128</f>
        <v>0</v>
      </c>
      <c r="Q128" s="185">
        <v>0</v>
      </c>
      <c r="R128" s="185">
        <f>Q128*H128</f>
        <v>0</v>
      </c>
      <c r="S128" s="185">
        <v>0</v>
      </c>
      <c r="T128" s="186">
        <f>S128*H128</f>
        <v>0</v>
      </c>
      <c r="AR128" s="144" t="s">
        <v>1200</v>
      </c>
      <c r="AT128" s="144" t="s">
        <v>141</v>
      </c>
      <c r="AU128" s="144" t="s">
        <v>84</v>
      </c>
      <c r="AY128" s="16" t="s">
        <v>138</v>
      </c>
      <c r="BE128" s="145">
        <f>IF(N128="základní",J128,0)</f>
        <v>20000</v>
      </c>
      <c r="BF128" s="145">
        <f>IF(N128="snížená",J128,0)</f>
        <v>0</v>
      </c>
      <c r="BG128" s="145">
        <f>IF(N128="zákl. přenesená",J128,0)</f>
        <v>0</v>
      </c>
      <c r="BH128" s="145">
        <f>IF(N128="sníž. přenesená",J128,0)</f>
        <v>0</v>
      </c>
      <c r="BI128" s="145">
        <f>IF(N128="nulová",J128,0)</f>
        <v>0</v>
      </c>
      <c r="BJ128" s="16" t="s">
        <v>82</v>
      </c>
      <c r="BK128" s="145">
        <f>ROUND(I128*H128,2)</f>
        <v>20000</v>
      </c>
      <c r="BL128" s="16" t="s">
        <v>1200</v>
      </c>
      <c r="BM128" s="144" t="s">
        <v>1890</v>
      </c>
    </row>
    <row r="129" spans="2:12" s="1" customFormat="1" ht="6.95" customHeight="1">
      <c r="B129" s="43"/>
      <c r="C129" s="44"/>
      <c r="D129" s="44"/>
      <c r="E129" s="44"/>
      <c r="F129" s="44"/>
      <c r="G129" s="44"/>
      <c r="H129" s="44"/>
      <c r="I129" s="44"/>
      <c r="J129" s="44"/>
      <c r="K129" s="44"/>
      <c r="L129" s="31"/>
    </row>
  </sheetData>
  <sheetProtection password="CC35" sheet="1" objects="1" scenarios="1" formatColumns="0" formatRows="0" autoFilter="0"/>
  <autoFilter ref="C119:K128" xr:uid="{00000000-0009-0000-0000-000006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14</vt:i4>
      </vt:variant>
    </vt:vector>
  </HeadingPairs>
  <TitlesOfParts>
    <vt:vector size="21" baseType="lpstr">
      <vt:lpstr>Rekapitulace stavby</vt:lpstr>
      <vt:lpstr>01 - Stavební část</vt:lpstr>
      <vt:lpstr>02 - Zdravotechnika</vt:lpstr>
      <vt:lpstr>03 - Vytápění</vt:lpstr>
      <vt:lpstr>04 - Silnoproud</vt:lpstr>
      <vt:lpstr>05 - Vzduchotechnika</vt:lpstr>
      <vt:lpstr>06 - Vedlejší rozpočtové ...</vt:lpstr>
      <vt:lpstr>'01 - Stavební část'!Názvy_tisku</vt:lpstr>
      <vt:lpstr>'02 - Zdravotechnika'!Názvy_tisku</vt:lpstr>
      <vt:lpstr>'03 - Vytápění'!Názvy_tisku</vt:lpstr>
      <vt:lpstr>'04 - Silnoproud'!Názvy_tisku</vt:lpstr>
      <vt:lpstr>'05 - Vzduchotechnika'!Názvy_tisku</vt:lpstr>
      <vt:lpstr>'06 - Vedlejší rozpočtové ...'!Názvy_tisku</vt:lpstr>
      <vt:lpstr>'Rekapitulace stavby'!Názvy_tisku</vt:lpstr>
      <vt:lpstr>'01 - Stavební část'!Oblast_tisku</vt:lpstr>
      <vt:lpstr>'02 - Zdravotechnika'!Oblast_tisku</vt:lpstr>
      <vt:lpstr>'03 - Vytápění'!Oblast_tisku</vt:lpstr>
      <vt:lpstr>'04 - Silnoproud'!Oblast_tisku</vt:lpstr>
      <vt:lpstr>'05 - Vzduchotechnika'!Oblast_tisku</vt:lpstr>
      <vt:lpstr>'06 - Vedlejší rozpočtové 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x-PC\x</dc:creator>
  <cp:lastModifiedBy>Kristýna Kopciová, STASKO plus, spol. s.r.o.</cp:lastModifiedBy>
  <dcterms:created xsi:type="dcterms:W3CDTF">2024-10-03T13:52:19Z</dcterms:created>
  <dcterms:modified xsi:type="dcterms:W3CDTF">2025-03-03T14:33:50Z</dcterms:modified>
</cp:coreProperties>
</file>